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3-Statement Model" sheetId="1" state="visible" r:id="rId1"/>
    <sheet name="DCF Valuation" sheetId="2" state="visible" r:id="rId2"/>
    <sheet name="Comparables" sheetId="3" state="visible" r:id="rId3"/>
    <sheet name="Scenario Analysis" sheetId="4" state="visible" r:id="rId4"/>
    <sheet name="Sensitivity" sheetId="5" state="visible" r:id="rId5"/>
    <sheet name="Dashboard" sheetId="6" state="visible" r:id="rId6"/>
    <sheet name="Assumptions" sheetId="7" state="hidden" r:id="rId7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0.0%"/>
    <numFmt numFmtId="165" formatCode="0.0"/>
    <numFmt numFmtId="166" formatCode="#,##0.0"/>
    <numFmt numFmtId="167" formatCode="₹#,##0.00"/>
    <numFmt numFmtId="168" formatCode="0.0x"/>
    <numFmt numFmtId="169" formatCode="₹#,##0"/>
    <numFmt numFmtId="170" formatCode="+0.0%;-0.0%;0.0%"/>
  </numFmts>
  <fonts count="18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i val="1"/>
      <color rgb="00555555"/>
      <sz val="9"/>
    </font>
    <font>
      <name val="Calibri"/>
      <b val="1"/>
      <color rgb="002F4858"/>
      <sz val="10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color rgb="00333333"/>
      <sz val="9"/>
    </font>
    <font>
      <name val="Calibri"/>
      <color rgb="00888888"/>
      <sz val="9"/>
    </font>
    <font>
      <name val="Calibri"/>
      <b val="1"/>
      <color rgb="002F4858"/>
      <sz val="9"/>
    </font>
    <font>
      <name val="Calibri"/>
      <b val="1"/>
      <sz val="9"/>
    </font>
    <font>
      <name val="Calibri"/>
      <b val="1"/>
      <sz val="10"/>
    </font>
    <font>
      <name val="Calibri"/>
      <b val="1"/>
      <color rgb="00000000"/>
      <sz val="9"/>
    </font>
    <font>
      <name val="Calibri"/>
      <b val="1"/>
      <color rgb="00FFFFFF"/>
      <sz val="12"/>
    </font>
    <font>
      <name val="Calibri"/>
      <sz val="9"/>
    </font>
    <font>
      <name val="Calibri"/>
      <b val="1"/>
      <color rgb="00FFFFFF"/>
      <sz val="14"/>
    </font>
    <font>
      <name val="Calibri"/>
      <b val="1"/>
      <sz val="11"/>
    </font>
    <font>
      <name val="Calibri"/>
      <color rgb="00222222"/>
      <sz val="9"/>
    </font>
    <font>
      <name val="Calibri"/>
      <color rgb="00005F73"/>
      <sz val="9"/>
    </font>
  </fonts>
  <fills count="18">
    <fill>
      <patternFill/>
    </fill>
    <fill>
      <patternFill patternType="gray125"/>
    </fill>
    <fill>
      <patternFill patternType="solid">
        <fgColor rgb="002F4858"/>
      </patternFill>
    </fill>
    <fill>
      <patternFill patternType="solid">
        <fgColor rgb="00F1F5F9"/>
      </patternFill>
    </fill>
    <fill>
      <patternFill patternType="solid">
        <fgColor rgb="00CBD5E1"/>
      </patternFill>
    </fill>
    <fill>
      <patternFill patternType="solid">
        <fgColor rgb="00005F73"/>
      </patternFill>
    </fill>
    <fill>
      <patternFill patternType="solid">
        <fgColor rgb="00FFF3CD"/>
      </patternFill>
    </fill>
    <fill>
      <patternFill patternType="solid">
        <fgColor rgb="00FFFFFF"/>
      </patternFill>
    </fill>
    <fill>
      <patternFill patternType="solid">
        <fgColor rgb="00DBEAFE"/>
      </patternFill>
    </fill>
    <fill>
      <patternFill patternType="solid">
        <fgColor rgb="00FFF9E6"/>
      </patternFill>
    </fill>
    <fill>
      <patternFill patternType="solid">
        <fgColor rgb="00D4EDDA"/>
      </patternFill>
    </fill>
    <fill>
      <patternFill patternType="solid">
        <fgColor rgb="00E8F4FD"/>
      </patternFill>
    </fill>
    <fill>
      <patternFill patternType="solid">
        <fgColor rgb="00AE2012"/>
      </patternFill>
    </fill>
    <fill>
      <patternFill patternType="solid">
        <fgColor rgb="001A7A4A"/>
      </patternFill>
    </fill>
    <fill>
      <patternFill patternType="solid">
        <fgColor rgb="00FFCCCC"/>
      </patternFill>
    </fill>
    <fill>
      <patternFill patternType="solid">
        <fgColor rgb="00C6EFCE"/>
      </patternFill>
    </fill>
    <fill>
      <patternFill patternType="solid">
        <fgColor rgb="00FFC7CE"/>
      </patternFill>
    </fill>
    <fill>
      <patternFill patternType="solid">
        <fgColor rgb="00FFF8F8"/>
      </patternFill>
    </fill>
  </fills>
  <borders count="11">
    <border>
      <left/>
      <right/>
      <top/>
      <bottom/>
      <diagonal/>
    </border>
    <border>
      <left style="thin">
        <color rgb="00C0C0C0"/>
      </left>
      <right style="thin">
        <color rgb="00C0C0C0"/>
      </right>
      <top style="thin">
        <color rgb="00C0C0C0"/>
      </top>
      <bottom style="thin">
        <color rgb="00C0C0C0"/>
      </bottom>
    </border>
    <border>
      <left/>
      <right/>
      <top style="thin">
        <color rgb="00C0C0C0"/>
      </top>
      <bottom/>
      <diagonal/>
    </border>
    <border>
      <left/>
      <right style="thin">
        <color rgb="00C0C0C0"/>
      </right>
      <top style="thin">
        <color rgb="00C0C0C0"/>
      </top>
      <bottom/>
      <diagonal/>
    </border>
    <border>
      <left/>
      <right/>
      <top style="thin">
        <color rgb="00C0C0C0"/>
      </top>
      <bottom style="thin">
        <color rgb="00C0C0C0"/>
      </bottom>
      <diagonal/>
    </border>
    <border>
      <left/>
      <right style="thin">
        <color rgb="00C0C0C0"/>
      </right>
      <top style="thin">
        <color rgb="00C0C0C0"/>
      </top>
      <bottom style="thin">
        <color rgb="00C0C0C0"/>
      </bottom>
      <diagonal/>
    </border>
    <border>
      <left style="thin">
        <color rgb="00C0C0C0"/>
      </left>
      <right/>
      <top/>
      <bottom/>
      <diagonal/>
    </border>
    <border>
      <left/>
      <right style="thin">
        <color rgb="00C0C0C0"/>
      </right>
      <top/>
      <bottom/>
      <diagonal/>
    </border>
    <border>
      <left style="thin">
        <color rgb="00C0C0C0"/>
      </left>
      <right/>
      <top/>
      <bottom style="thin">
        <color rgb="00C0C0C0"/>
      </bottom>
      <diagonal/>
    </border>
    <border>
      <left/>
      <right/>
      <top/>
      <bottom style="thin">
        <color rgb="00C0C0C0"/>
      </bottom>
      <diagonal/>
    </border>
    <border>
      <left/>
      <right style="thin">
        <color rgb="00C0C0C0"/>
      </right>
      <top/>
      <bottom style="thin">
        <color rgb="00C0C0C0"/>
      </bottom>
      <diagonal/>
    </border>
  </borders>
  <cellStyleXfs count="1">
    <xf numFmtId="0" fontId="0" fillId="0" borderId="0"/>
  </cellStyleXfs>
  <cellXfs count="8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left" vertical="center"/>
    </xf>
    <xf numFmtId="0" fontId="7" fillId="3" borderId="1" applyAlignment="1" pivotButton="0" quotePrefix="0" xfId="0">
      <alignment horizontal="center"/>
    </xf>
    <xf numFmtId="164" fontId="0" fillId="6" borderId="1" applyAlignment="1" pivotButton="0" quotePrefix="0" xfId="0">
      <alignment horizontal="right" vertical="center"/>
    </xf>
    <xf numFmtId="165" fontId="0" fillId="6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left" vertical="center"/>
    </xf>
    <xf numFmtId="166" fontId="0" fillId="6" borderId="1" applyAlignment="1" pivotButton="0" quotePrefix="0" xfId="0">
      <alignment horizontal="right" vertical="center"/>
    </xf>
    <xf numFmtId="166" fontId="0" fillId="8" borderId="1" applyAlignment="1" pivotButton="0" quotePrefix="0" xfId="0">
      <alignment horizontal="right" vertical="center"/>
    </xf>
    <xf numFmtId="0" fontId="8" fillId="7" borderId="1" applyAlignment="1" pivotButton="0" quotePrefix="0" xfId="0">
      <alignment horizontal="left" vertical="center"/>
    </xf>
    <xf numFmtId="166" fontId="9" fillId="6" borderId="1" applyAlignment="1" pivotButton="0" quotePrefix="0" xfId="0">
      <alignment horizontal="right" vertical="center"/>
    </xf>
    <xf numFmtId="166" fontId="9" fillId="8" borderId="1" applyAlignment="1" pivotButton="0" quotePrefix="0" xfId="0">
      <alignment horizontal="right" vertical="center"/>
    </xf>
    <xf numFmtId="164" fontId="0" fillId="8" borderId="1" applyAlignment="1" pivotButton="0" quotePrefix="0" xfId="0">
      <alignment horizontal="right" vertical="center"/>
    </xf>
    <xf numFmtId="4" fontId="0" fillId="8" borderId="1" applyAlignment="1" pivotButton="0" quotePrefix="0" xfId="0">
      <alignment horizontal="right" vertical="center"/>
    </xf>
    <xf numFmtId="166" fontId="9" fillId="9" borderId="1" applyAlignment="1" pivotButton="0" quotePrefix="0" xfId="0">
      <alignment horizontal="right" vertical="center"/>
    </xf>
    <xf numFmtId="166" fontId="10" fillId="0" borderId="1" applyAlignment="1" pivotButton="0" quotePrefix="0" xfId="0">
      <alignment horizontal="right" vertical="center"/>
    </xf>
    <xf numFmtId="10" fontId="0" fillId="6" borderId="1" applyAlignment="1" pivotButton="0" quotePrefix="0" xfId="0">
      <alignment horizontal="right" vertical="center"/>
    </xf>
    <xf numFmtId="10" fontId="10" fillId="8" borderId="1" applyAlignment="1" pivotButton="0" quotePrefix="0" xfId="0">
      <alignment horizontal="right" vertical="center"/>
    </xf>
    <xf numFmtId="10" fontId="0" fillId="8" borderId="1" applyAlignment="1" pivotButton="0" quotePrefix="0" xfId="0">
      <alignment horizontal="right" vertical="center"/>
    </xf>
    <xf numFmtId="166" fontId="9" fillId="8" borderId="1" applyAlignment="1" pivotButton="0" quotePrefix="0" xfId="0">
      <alignment horizontal="right"/>
    </xf>
    <xf numFmtId="166" fontId="11" fillId="8" borderId="1" applyAlignment="1" pivotButton="0" quotePrefix="0" xfId="0">
      <alignment horizontal="right" vertical="center"/>
    </xf>
    <xf numFmtId="167" fontId="3" fillId="10" borderId="1" applyAlignment="1" pivotButton="0" quotePrefix="0" xfId="0">
      <alignment horizontal="right" vertical="center"/>
    </xf>
    <xf numFmtId="167" fontId="0" fillId="6" borderId="1" applyAlignment="1" pivotButton="0" quotePrefix="0" xfId="0">
      <alignment horizontal="right" vertical="center"/>
    </xf>
    <xf numFmtId="164" fontId="0" fillId="10" borderId="1" applyAlignment="1" pivotButton="0" quotePrefix="0" xfId="0">
      <alignment horizontal="right" vertical="center"/>
    </xf>
    <xf numFmtId="166" fontId="3" fillId="10" borderId="1" applyAlignment="1" pivotButton="0" quotePrefix="0" xfId="0">
      <alignment horizontal="right" vertical="center"/>
    </xf>
    <xf numFmtId="0" fontId="12" fillId="2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 wrapText="1"/>
    </xf>
    <xf numFmtId="0" fontId="9" fillId="11" borderId="1" applyAlignment="1" pivotButton="0" quotePrefix="0" xfId="0">
      <alignment horizontal="left" vertical="center"/>
    </xf>
    <xf numFmtId="0" fontId="13" fillId="11" borderId="1" applyAlignment="1" pivotButton="0" quotePrefix="0" xfId="0">
      <alignment horizontal="center" vertical="center"/>
    </xf>
    <xf numFmtId="3" fontId="9" fillId="6" borderId="1" applyAlignment="1" pivotButton="0" quotePrefix="0" xfId="0">
      <alignment horizontal="right" vertical="center"/>
    </xf>
    <xf numFmtId="164" fontId="9" fillId="6" borderId="1" applyAlignment="1" pivotButton="0" quotePrefix="0" xfId="0">
      <alignment horizontal="right" vertical="center"/>
    </xf>
    <xf numFmtId="168" fontId="9" fillId="8" borderId="1" applyAlignment="1" pivotButton="0" quotePrefix="0" xfId="0">
      <alignment horizontal="right" vertical="center"/>
    </xf>
    <xf numFmtId="0" fontId="13" fillId="7" borderId="1" applyAlignment="1" pivotButton="0" quotePrefix="0" xfId="0">
      <alignment horizontal="left" vertical="center"/>
    </xf>
    <xf numFmtId="0" fontId="13" fillId="7" borderId="1" applyAlignment="1" pivotButton="0" quotePrefix="0" xfId="0">
      <alignment horizontal="center" vertical="center"/>
    </xf>
    <xf numFmtId="3" fontId="13" fillId="6" borderId="1" applyAlignment="1" pivotButton="0" quotePrefix="0" xfId="0">
      <alignment horizontal="right" vertical="center"/>
    </xf>
    <xf numFmtId="164" fontId="13" fillId="6" borderId="1" applyAlignment="1" pivotButton="0" quotePrefix="0" xfId="0">
      <alignment horizontal="right" vertical="center"/>
    </xf>
    <xf numFmtId="168" fontId="13" fillId="8" borderId="1" applyAlignment="1" pivotButton="0" quotePrefix="0" xfId="0">
      <alignment horizontal="right" vertical="center"/>
    </xf>
    <xf numFmtId="0" fontId="13" fillId="3" borderId="1" applyAlignment="1" pivotButton="0" quotePrefix="0" xfId="0">
      <alignment horizontal="left" vertical="center"/>
    </xf>
    <xf numFmtId="0" fontId="13" fillId="3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right" vertical="center"/>
    </xf>
    <xf numFmtId="4" fontId="9" fillId="6" borderId="1" applyAlignment="1" pivotButton="0" quotePrefix="0" xfId="0">
      <alignment horizontal="right" vertical="center"/>
    </xf>
    <xf numFmtId="4" fontId="0" fillId="6" borderId="1" applyAlignment="1" pivotButton="0" quotePrefix="0" xfId="0">
      <alignment horizontal="right" vertical="center"/>
    </xf>
    <xf numFmtId="164" fontId="9" fillId="10" borderId="1" applyAlignment="1" pivotButton="0" quotePrefix="0" xfId="0">
      <alignment horizontal="right" vertical="center"/>
    </xf>
    <xf numFmtId="0" fontId="4" fillId="12" borderId="1" applyAlignment="1" pivotButton="0" quotePrefix="0" xfId="0">
      <alignment horizontal="center" vertical="center"/>
    </xf>
    <xf numFmtId="0" fontId="4" fillId="13" borderId="1" applyAlignment="1" pivotButton="0" quotePrefix="0" xfId="0">
      <alignment horizontal="center" vertical="center"/>
    </xf>
    <xf numFmtId="0" fontId="9" fillId="14" borderId="1" applyAlignment="1" pivotButton="0" quotePrefix="0" xfId="0">
      <alignment horizontal="center" vertical="center"/>
    </xf>
    <xf numFmtId="0" fontId="9" fillId="6" borderId="1" applyAlignment="1" pivotButton="0" quotePrefix="0" xfId="0">
      <alignment horizontal="center" vertical="center"/>
    </xf>
    <xf numFmtId="0" fontId="9" fillId="15" borderId="1" applyAlignment="1" pivotButton="0" quotePrefix="0" xfId="0">
      <alignment horizontal="center" vertical="center"/>
    </xf>
    <xf numFmtId="166" fontId="0" fillId="10" borderId="1" applyAlignment="1" pivotButton="0" quotePrefix="0" xfId="0">
      <alignment horizontal="right" vertical="center"/>
    </xf>
    <xf numFmtId="166" fontId="10" fillId="10" borderId="1" applyAlignment="1" pivotButton="0" quotePrefix="0" xfId="0">
      <alignment horizontal="right" vertical="center"/>
    </xf>
    <xf numFmtId="0" fontId="2" fillId="3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/>
    </xf>
    <xf numFmtId="169" fontId="13" fillId="15" borderId="1" applyAlignment="1" pivotButton="0" quotePrefix="0" xfId="0">
      <alignment horizontal="right" vertical="center"/>
    </xf>
    <xf numFmtId="169" fontId="9" fillId="15" borderId="1" applyAlignment="1" pivotButton="0" quotePrefix="0" xfId="0">
      <alignment horizontal="right" vertical="center"/>
    </xf>
    <xf numFmtId="169" fontId="13" fillId="16" borderId="1" applyAlignment="1" pivotButton="0" quotePrefix="0" xfId="0">
      <alignment horizontal="right" vertical="center"/>
    </xf>
    <xf numFmtId="0" fontId="2" fillId="3" borderId="0" applyAlignment="1" pivotButton="0" quotePrefix="0" xfId="0">
      <alignment horizontal="left"/>
    </xf>
    <xf numFmtId="170" fontId="13" fillId="16" borderId="1" applyAlignment="1" pivotButton="0" quotePrefix="0" xfId="0">
      <alignment horizontal="right" vertical="center"/>
    </xf>
    <xf numFmtId="170" fontId="13" fillId="15" borderId="1" applyAlignment="1" pivotButton="0" quotePrefix="0" xfId="0">
      <alignment horizontal="right" vertical="center"/>
    </xf>
    <xf numFmtId="0" fontId="14" fillId="2" borderId="1" applyAlignment="1" pivotButton="0" quotePrefix="0" xfId="0">
      <alignment horizontal="center" vertical="center"/>
    </xf>
    <xf numFmtId="167" fontId="15" fillId="10" borderId="1" applyAlignment="1" pivotButton="0" quotePrefix="0" xfId="0">
      <alignment horizontal="right" vertical="center"/>
    </xf>
    <xf numFmtId="167" fontId="0" fillId="3" borderId="1" applyAlignment="1" pivotButton="0" quotePrefix="0" xfId="0">
      <alignment horizontal="right" vertical="center"/>
    </xf>
    <xf numFmtId="164" fontId="15" fillId="10" borderId="1" applyAlignment="1" pivotButton="0" quotePrefix="0" xfId="0">
      <alignment horizontal="right" vertical="center"/>
    </xf>
    <xf numFmtId="166" fontId="15" fillId="10" borderId="1" applyAlignment="1" pivotButton="0" quotePrefix="0" xfId="0">
      <alignment horizontal="right" vertical="center"/>
    </xf>
    <xf numFmtId="166" fontId="0" fillId="3" borderId="1" applyAlignment="1" pivotButton="0" quotePrefix="0" xfId="0">
      <alignment horizontal="right" vertical="center"/>
    </xf>
    <xf numFmtId="0" fontId="16" fillId="7" borderId="1" applyAlignment="1" pivotButton="0" quotePrefix="0" xfId="0">
      <alignment horizontal="left" vertical="top" wrapText="1"/>
    </xf>
    <xf numFmtId="0" fontId="17" fillId="3" borderId="1" applyAlignment="1" pivotButton="0" quotePrefix="0" xfId="0">
      <alignment horizontal="left"/>
    </xf>
    <xf numFmtId="0" fontId="16" fillId="17" borderId="1" applyAlignment="1" pivotButton="0" quotePrefix="0" xfId="0">
      <alignment horizontal="left" wrapText="1"/>
    </xf>
    <xf numFmtId="0" fontId="0" fillId="0" borderId="4" pivotButton="0" quotePrefix="0" xfId="0"/>
    <xf numFmtId="0" fontId="0" fillId="0" borderId="5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</cellXfs>
  <cellStyles count="1">
    <cellStyle name="Normal" xfId="0" builtinId="0" hidden="0"/>
  </cellStyles>
  <dxfs count="2">
    <dxf>
      <font>
        <name val="Calibri"/>
        <b val="1"/>
        <color rgb="00006100"/>
      </font>
      <fill>
        <patternFill patternType="solid">
          <fgColor rgb="00C6EFCE"/>
        </patternFill>
      </fill>
    </dxf>
    <dxf>
      <font>
        <name val="Calibri"/>
        <b val="1"/>
        <color rgb="009C0006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F4858"/>
    <outlinePr summaryBelow="1" summaryRight="1"/>
    <pageSetUpPr/>
  </sheetPr>
  <dimension ref="A1:K82"/>
  <sheetViews>
    <sheetView showGridLines="0"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32" customHeight="1">
      <c r="A1" s="1" t="inlineStr">
        <is>
          <t>ANGEL ONE LTD (NSE: ANGELONE) — 3-Statement Financial Model</t>
        </is>
      </c>
      <c r="B1" s="72" t="n"/>
      <c r="C1" s="72" t="n"/>
      <c r="D1" s="72" t="n"/>
      <c r="E1" s="72" t="n"/>
      <c r="F1" s="72" t="n"/>
      <c r="G1" s="72" t="n"/>
      <c r="H1" s="72" t="n"/>
      <c r="I1" s="72" t="n"/>
      <c r="J1" s="72" t="n"/>
      <c r="K1" s="73" t="n"/>
    </row>
    <row r="2" ht="18" customHeight="1">
      <c r="A2" s="2" t="inlineStr">
        <is>
          <t>🟡 Yellow = paste historical data from Annual Reports (BSE 543235)   |   🔵 Blue = formula-driven forecast   |   Fiscal year ends March 31</t>
        </is>
      </c>
    </row>
    <row r="4" ht="22" customHeight="1">
      <c r="A4" s="3" t="inlineStr">
        <is>
          <t>₹ Millions</t>
        </is>
      </c>
      <c r="B4" s="4" t="inlineStr">
        <is>
          <t>FY21</t>
        </is>
      </c>
      <c r="C4" s="4" t="inlineStr">
        <is>
          <t>FY22</t>
        </is>
      </c>
      <c r="D4" s="4" t="inlineStr">
        <is>
          <t>FY23</t>
        </is>
      </c>
      <c r="E4" s="4" t="inlineStr">
        <is>
          <t>FY24</t>
        </is>
      </c>
      <c r="F4" s="5" t="inlineStr">
        <is>
          <t>FY25E</t>
        </is>
      </c>
      <c r="G4" s="5" t="inlineStr">
        <is>
          <t>FY26E</t>
        </is>
      </c>
      <c r="H4" s="5" t="inlineStr">
        <is>
          <t>FY27E</t>
        </is>
      </c>
      <c r="I4" s="5" t="inlineStr">
        <is>
          <t>FY28E</t>
        </is>
      </c>
      <c r="J4" s="5" t="inlineStr">
        <is>
          <t>FY29E</t>
        </is>
      </c>
    </row>
    <row r="5" ht="20" customHeight="1">
      <c r="A5" s="6" t="inlineStr">
        <is>
          <t>KEY ASSUMPTIONS (FY25E–FY29E — OVERRIDE THESE WITH YOUR VIEWS)</t>
        </is>
      </c>
      <c r="B5" s="72" t="n"/>
      <c r="C5" s="72" t="n"/>
      <c r="D5" s="72" t="n"/>
      <c r="E5" s="72" t="n"/>
      <c r="F5" s="72" t="n"/>
      <c r="G5" s="72" t="n"/>
      <c r="H5" s="72" t="n"/>
      <c r="I5" s="72" t="n"/>
      <c r="J5" s="72" t="n"/>
      <c r="K5" s="73" t="n"/>
    </row>
    <row r="6" ht="16" customHeight="1">
      <c r="A6" s="7" t="inlineStr">
        <is>
          <t xml:space="preserve">  Active Client Growth (% YoY)</t>
        </is>
      </c>
      <c r="B6" s="8" t="inlineStr">
        <is>
          <t>—</t>
        </is>
      </c>
      <c r="C6" s="8" t="inlineStr">
        <is>
          <t>—</t>
        </is>
      </c>
      <c r="D6" s="8" t="inlineStr">
        <is>
          <t>—</t>
        </is>
      </c>
      <c r="E6" s="8" t="inlineStr">
        <is>
          <t>—</t>
        </is>
      </c>
      <c r="F6" s="9" t="n">
        <v>0.15</v>
      </c>
      <c r="G6" s="9" t="n">
        <v>0.18</v>
      </c>
      <c r="H6" s="9" t="n">
        <v>0.18</v>
      </c>
      <c r="I6" s="9" t="n">
        <v>0.15</v>
      </c>
      <c r="J6" s="9" t="n">
        <v>0.12</v>
      </c>
    </row>
    <row r="7" ht="16" customHeight="1">
      <c r="A7" s="7" t="inlineStr">
        <is>
          <t xml:space="preserve">  ARPU Growth (% YoY)</t>
        </is>
      </c>
      <c r="B7" s="8" t="inlineStr">
        <is>
          <t>—</t>
        </is>
      </c>
      <c r="C7" s="8" t="inlineStr">
        <is>
          <t>—</t>
        </is>
      </c>
      <c r="D7" s="8" t="inlineStr">
        <is>
          <t>—</t>
        </is>
      </c>
      <c r="E7" s="8" t="inlineStr">
        <is>
          <t>—</t>
        </is>
      </c>
      <c r="F7" s="9" t="n">
        <v>0.05</v>
      </c>
      <c r="G7" s="9" t="n">
        <v>0.05</v>
      </c>
      <c r="H7" s="9" t="n">
        <v>0.05</v>
      </c>
      <c r="I7" s="9" t="n">
        <v>0.05</v>
      </c>
      <c r="J7" s="9" t="n">
        <v>0.05</v>
      </c>
    </row>
    <row r="8" ht="16" customHeight="1">
      <c r="A8" s="7" t="inlineStr">
        <is>
          <t xml:space="preserve">  Brokerage Take Rate (bps)</t>
        </is>
      </c>
      <c r="B8" s="8" t="inlineStr">
        <is>
          <t>—</t>
        </is>
      </c>
      <c r="C8" s="8" t="inlineStr">
        <is>
          <t>—</t>
        </is>
      </c>
      <c r="D8" s="8" t="inlineStr">
        <is>
          <t>—</t>
        </is>
      </c>
      <c r="E8" s="8" t="inlineStr">
        <is>
          <t>—</t>
        </is>
      </c>
      <c r="F8" s="10" t="n">
        <v>3.5</v>
      </c>
      <c r="G8" s="10" t="n">
        <v>3.3</v>
      </c>
      <c r="H8" s="10" t="n">
        <v>3.2</v>
      </c>
      <c r="I8" s="10" t="n">
        <v>3</v>
      </c>
      <c r="J8" s="10" t="n">
        <v>3</v>
      </c>
    </row>
    <row r="9" ht="16" customHeight="1">
      <c r="A9" s="7" t="inlineStr">
        <is>
          <t xml:space="preserve">  Distribution Revenue Growth (%)</t>
        </is>
      </c>
      <c r="B9" s="8" t="inlineStr">
        <is>
          <t>—</t>
        </is>
      </c>
      <c r="C9" s="8" t="inlineStr">
        <is>
          <t>—</t>
        </is>
      </c>
      <c r="D9" s="8" t="inlineStr">
        <is>
          <t>—</t>
        </is>
      </c>
      <c r="E9" s="8" t="inlineStr">
        <is>
          <t>—</t>
        </is>
      </c>
      <c r="F9" s="9" t="n">
        <v>0.12</v>
      </c>
      <c r="G9" s="9" t="n">
        <v>0.15</v>
      </c>
      <c r="H9" s="9" t="n">
        <v>0.15</v>
      </c>
      <c r="I9" s="9" t="n">
        <v>0.12</v>
      </c>
      <c r="J9" s="9" t="n">
        <v>0.1</v>
      </c>
    </row>
    <row r="10" ht="16" customHeight="1">
      <c r="A10" s="7" t="inlineStr">
        <is>
          <t xml:space="preserve">  MTF Book Growth (% YoY)</t>
        </is>
      </c>
      <c r="B10" s="8" t="inlineStr">
        <is>
          <t>—</t>
        </is>
      </c>
      <c r="C10" s="8" t="inlineStr">
        <is>
          <t>—</t>
        </is>
      </c>
      <c r="D10" s="8" t="inlineStr">
        <is>
          <t>—</t>
        </is>
      </c>
      <c r="E10" s="8" t="inlineStr">
        <is>
          <t>—</t>
        </is>
      </c>
      <c r="F10" s="9" t="n">
        <v>0.1</v>
      </c>
      <c r="G10" s="9" t="n">
        <v>0.12</v>
      </c>
      <c r="H10" s="9" t="n">
        <v>0.12</v>
      </c>
      <c r="I10" s="9" t="n">
        <v>0.1</v>
      </c>
      <c r="J10" s="9" t="n">
        <v>0.1</v>
      </c>
    </row>
    <row r="11" ht="16" customHeight="1">
      <c r="A11" s="7" t="inlineStr">
        <is>
          <t xml:space="preserve">  MTF Interest Rate (%)</t>
        </is>
      </c>
      <c r="B11" s="8" t="inlineStr">
        <is>
          <t>—</t>
        </is>
      </c>
      <c r="C11" s="8" t="inlineStr">
        <is>
          <t>—</t>
        </is>
      </c>
      <c r="D11" s="8" t="inlineStr">
        <is>
          <t>—</t>
        </is>
      </c>
      <c r="E11" s="8" t="inlineStr">
        <is>
          <t>—</t>
        </is>
      </c>
      <c r="F11" s="9" t="n">
        <v>0.18</v>
      </c>
      <c r="G11" s="9" t="n">
        <v>0.18</v>
      </c>
      <c r="H11" s="9" t="n">
        <v>0.17</v>
      </c>
      <c r="I11" s="9" t="n">
        <v>0.17</v>
      </c>
      <c r="J11" s="9" t="n">
        <v>0.17</v>
      </c>
    </row>
    <row r="12" ht="16" customHeight="1">
      <c r="A12" s="7" t="inlineStr">
        <is>
          <t xml:space="preserve">  EBITDA Margin (%)</t>
        </is>
      </c>
      <c r="B12" s="8" t="inlineStr">
        <is>
          <t>—</t>
        </is>
      </c>
      <c r="C12" s="8" t="inlineStr">
        <is>
          <t>—</t>
        </is>
      </c>
      <c r="D12" s="8" t="inlineStr">
        <is>
          <t>—</t>
        </is>
      </c>
      <c r="E12" s="8" t="inlineStr">
        <is>
          <t>—</t>
        </is>
      </c>
      <c r="F12" s="9" t="n">
        <v>0.32</v>
      </c>
      <c r="G12" s="9" t="n">
        <v>0.335</v>
      </c>
      <c r="H12" s="9" t="n">
        <v>0.35</v>
      </c>
      <c r="I12" s="9" t="n">
        <v>0.365</v>
      </c>
      <c r="J12" s="9" t="n">
        <v>0.38</v>
      </c>
    </row>
    <row r="13" ht="16" customHeight="1">
      <c r="A13" s="7" t="inlineStr">
        <is>
          <t xml:space="preserve">  D&amp;A / Revenue (%)</t>
        </is>
      </c>
      <c r="B13" s="8" t="inlineStr">
        <is>
          <t>—</t>
        </is>
      </c>
      <c r="C13" s="8" t="inlineStr">
        <is>
          <t>—</t>
        </is>
      </c>
      <c r="D13" s="8" t="inlineStr">
        <is>
          <t>—</t>
        </is>
      </c>
      <c r="E13" s="8" t="inlineStr">
        <is>
          <t>—</t>
        </is>
      </c>
      <c r="F13" s="9" t="n">
        <v>0.02</v>
      </c>
      <c r="G13" s="9" t="n">
        <v>0.02</v>
      </c>
      <c r="H13" s="9" t="n">
        <v>0.02</v>
      </c>
      <c r="I13" s="9" t="n">
        <v>0.02</v>
      </c>
      <c r="J13" s="9" t="n">
        <v>0.02</v>
      </c>
    </row>
    <row r="14" ht="16" customHeight="1">
      <c r="A14" s="7" t="inlineStr">
        <is>
          <t xml:space="preserve">  Tax Rate (%)</t>
        </is>
      </c>
      <c r="B14" s="8" t="inlineStr">
        <is>
          <t>—</t>
        </is>
      </c>
      <c r="C14" s="8" t="inlineStr">
        <is>
          <t>—</t>
        </is>
      </c>
      <c r="D14" s="8" t="inlineStr">
        <is>
          <t>—</t>
        </is>
      </c>
      <c r="E14" s="8" t="inlineStr">
        <is>
          <t>—</t>
        </is>
      </c>
      <c r="F14" s="9" t="n">
        <v>0.25</v>
      </c>
      <c r="G14" s="9" t="n">
        <v>0.25</v>
      </c>
      <c r="H14" s="9" t="n">
        <v>0.25</v>
      </c>
      <c r="I14" s="9" t="n">
        <v>0.25</v>
      </c>
      <c r="J14" s="9" t="n">
        <v>0.25</v>
      </c>
    </row>
    <row r="15" ht="16" customHeight="1">
      <c r="A15" s="7" t="inlineStr">
        <is>
          <t xml:space="preserve">  CapEx / Revenue (%)</t>
        </is>
      </c>
      <c r="B15" s="8" t="inlineStr">
        <is>
          <t>—</t>
        </is>
      </c>
      <c r="C15" s="8" t="inlineStr">
        <is>
          <t>—</t>
        </is>
      </c>
      <c r="D15" s="8" t="inlineStr">
        <is>
          <t>—</t>
        </is>
      </c>
      <c r="E15" s="8" t="inlineStr">
        <is>
          <t>—</t>
        </is>
      </c>
      <c r="F15" s="9" t="n">
        <v>0.03</v>
      </c>
      <c r="G15" s="9" t="n">
        <v>0.03</v>
      </c>
      <c r="H15" s="9" t="n">
        <v>0.03</v>
      </c>
      <c r="I15" s="9" t="n">
        <v>0.03</v>
      </c>
      <c r="J15" s="9" t="n">
        <v>0.03</v>
      </c>
    </row>
    <row r="16" ht="16" customHeight="1">
      <c r="A16" s="7" t="inlineStr">
        <is>
          <t xml:space="preserve">  NWC / Revenue (%)</t>
        </is>
      </c>
      <c r="B16" s="8" t="inlineStr">
        <is>
          <t>—</t>
        </is>
      </c>
      <c r="C16" s="8" t="inlineStr">
        <is>
          <t>—</t>
        </is>
      </c>
      <c r="D16" s="8" t="inlineStr">
        <is>
          <t>—</t>
        </is>
      </c>
      <c r="E16" s="8" t="inlineStr">
        <is>
          <t>—</t>
        </is>
      </c>
      <c r="F16" s="9" t="n">
        <v>0.1</v>
      </c>
      <c r="G16" s="9" t="n">
        <v>0.1</v>
      </c>
      <c r="H16" s="9" t="n">
        <v>0.1</v>
      </c>
      <c r="I16" s="9" t="n">
        <v>0.1</v>
      </c>
      <c r="J16" s="9" t="n">
        <v>0.1</v>
      </c>
    </row>
    <row r="18" ht="18" customHeight="1">
      <c r="A18" s="6" t="inlineStr">
        <is>
          <t>INCOME STATEMENT</t>
        </is>
      </c>
      <c r="B18" s="72" t="n"/>
      <c r="C18" s="72" t="n"/>
      <c r="D18" s="72" t="n"/>
      <c r="E18" s="72" t="n"/>
      <c r="F18" s="72" t="n"/>
      <c r="G18" s="72" t="n"/>
      <c r="H18" s="72" t="n"/>
      <c r="I18" s="72" t="n"/>
      <c r="J18" s="72" t="n"/>
      <c r="K18" s="73" t="n"/>
    </row>
    <row r="19" ht="16" customHeight="1">
      <c r="A19" s="11" t="inlineStr">
        <is>
          <t xml:space="preserve">  Brokerage Revenue</t>
        </is>
      </c>
      <c r="B19" s="12" t="n">
        <v>9085.41</v>
      </c>
      <c r="C19" s="12" t="n">
        <v>16792.29</v>
      </c>
      <c r="D19" s="12" t="n">
        <v>20805</v>
      </c>
      <c r="E19" s="12" t="n">
        <v>29225</v>
      </c>
      <c r="F19" s="13">
        <f>E19*(1+F6)*(1+F7)</f>
        <v/>
      </c>
      <c r="G19" s="13">
        <f>F19*(1+G6)*(1+G7)</f>
        <v/>
      </c>
      <c r="H19" s="13">
        <f>G19*(1+H6)*(1+H7)</f>
        <v/>
      </c>
      <c r="I19" s="13">
        <f>H19*(1+I6)*(1+I7)</f>
        <v/>
      </c>
      <c r="J19" s="13">
        <f>I19*(1+J6)*(1+J7)</f>
        <v/>
      </c>
    </row>
    <row r="20" ht="16" customHeight="1">
      <c r="A20" s="11" t="inlineStr">
        <is>
          <t xml:space="preserve">  Distribution Revenue</t>
        </is>
      </c>
      <c r="B20" s="12" t="n">
        <v>156.12</v>
      </c>
      <c r="C20" s="12" t="n">
        <v>323.72</v>
      </c>
      <c r="D20" s="12" t="n">
        <v>313</v>
      </c>
      <c r="E20" s="12" t="n">
        <v>452</v>
      </c>
      <c r="F20" s="13">
        <f>E20*(1+F9)</f>
        <v/>
      </c>
      <c r="G20" s="13">
        <f>F20*(1+G9)</f>
        <v/>
      </c>
      <c r="H20" s="13">
        <f>G20*(1+H9)</f>
        <v/>
      </c>
      <c r="I20" s="13">
        <f>H20*(1+I9)</f>
        <v/>
      </c>
      <c r="J20" s="13">
        <f>I20*(1+J9)</f>
        <v/>
      </c>
    </row>
    <row r="21" ht="16" customHeight="1">
      <c r="A21" s="11" t="inlineStr">
        <is>
          <t xml:space="preserve">  DP &amp; Other Revenue</t>
        </is>
      </c>
      <c r="B21" s="12" t="n">
        <v>1963.69</v>
      </c>
      <c r="C21" s="12" t="n">
        <v>2606.45</v>
      </c>
      <c r="D21" s="12" t="n">
        <v>3898.13</v>
      </c>
      <c r="E21" s="12" t="n">
        <v>5262.05</v>
      </c>
      <c r="F21" s="13">
        <f>E21*(1+F6)</f>
        <v/>
      </c>
      <c r="G21" s="13">
        <f>F21*(1+G6)</f>
        <v/>
      </c>
      <c r="H21" s="13">
        <f>G21*(1+H6)</f>
        <v/>
      </c>
      <c r="I21" s="13">
        <f>H21*(1+I6)</f>
        <v/>
      </c>
      <c r="J21" s="13">
        <f>I21*(1+J6)</f>
        <v/>
      </c>
    </row>
    <row r="22" ht="16" customHeight="1">
      <c r="A22" s="11" t="inlineStr">
        <is>
          <t xml:space="preserve">  MTF Interest Income</t>
        </is>
      </c>
      <c r="B22" s="12" t="n">
        <v>1692.21</v>
      </c>
      <c r="C22" s="12" t="n">
        <v>3328.24</v>
      </c>
      <c r="D22" s="12" t="n">
        <v>5195.05</v>
      </c>
      <c r="E22" s="12" t="n">
        <v>7858.83</v>
      </c>
      <c r="F22" s="13">
        <f>E22*(1+F10)</f>
        <v/>
      </c>
      <c r="G22" s="13">
        <f>F22*(1+G10)</f>
        <v/>
      </c>
      <c r="H22" s="13">
        <f>G22*(1+H10)</f>
        <v/>
      </c>
      <c r="I22" s="13">
        <f>H22*(1+I10)</f>
        <v/>
      </c>
      <c r="J22" s="13">
        <f>I22*(1+J10)</f>
        <v/>
      </c>
    </row>
    <row r="23" ht="16" customHeight="1">
      <c r="A23" s="14" t="inlineStr">
        <is>
          <t>Total Revenue</t>
        </is>
      </c>
      <c r="B23" s="15" t="n">
        <v>12897.43</v>
      </c>
      <c r="C23" s="15" t="n">
        <v>23050.7</v>
      </c>
      <c r="D23" s="15" t="n">
        <v>30211.18</v>
      </c>
      <c r="E23" s="15" t="n">
        <v>42797.88</v>
      </c>
      <c r="F23" s="16">
        <f>F19+F20+F21+F22</f>
        <v/>
      </c>
      <c r="G23" s="16">
        <f>G19+G20+G21+G22</f>
        <v/>
      </c>
      <c r="H23" s="16">
        <f>H19+H20+H21+H22</f>
        <v/>
      </c>
      <c r="I23" s="16">
        <f>I19+I20+I21+I22</f>
        <v/>
      </c>
      <c r="J23" s="16">
        <f>J19+J20+J21+J22</f>
        <v/>
      </c>
    </row>
    <row r="24" ht="8" customHeight="1"/>
    <row r="25" ht="16" customHeight="1">
      <c r="A25" s="11" t="inlineStr">
        <is>
          <t xml:space="preserve">  Employee Costs</t>
        </is>
      </c>
      <c r="B25" s="12" t="n">
        <v>1644.19</v>
      </c>
      <c r="C25" s="12" t="n">
        <v>2808.99</v>
      </c>
      <c r="D25" s="12" t="n">
        <v>3979.02</v>
      </c>
      <c r="E25" s="12" t="n">
        <v>5584.62</v>
      </c>
      <c r="F25" s="13" t="n"/>
      <c r="G25" s="13" t="n"/>
      <c r="H25" s="13" t="n"/>
      <c r="I25" s="13" t="n"/>
      <c r="J25" s="13" t="n"/>
    </row>
    <row r="26" ht="16" customHeight="1">
      <c r="A26" s="11" t="inlineStr">
        <is>
          <t xml:space="preserve">  Technology Costs</t>
        </is>
      </c>
      <c r="B26" s="12" t="n">
        <v>357</v>
      </c>
      <c r="C26" s="12" t="n">
        <v>694</v>
      </c>
      <c r="D26" s="12" t="n">
        <v>1250</v>
      </c>
      <c r="E26" s="12" t="n">
        <v>2252</v>
      </c>
      <c r="F26" s="13" t="n"/>
      <c r="G26" s="13" t="n"/>
      <c r="H26" s="13" t="n"/>
      <c r="I26" s="13" t="n"/>
      <c r="J26" s="13" t="n"/>
    </row>
    <row r="27" ht="16" customHeight="1">
      <c r="A27" s="11" t="inlineStr">
        <is>
          <t xml:space="preserve">  Marketing Costs</t>
        </is>
      </c>
      <c r="B27" s="12" t="n">
        <v>1277</v>
      </c>
      <c r="C27" s="12" t="n">
        <v>3000</v>
      </c>
      <c r="D27" s="12" t="n">
        <v>3800</v>
      </c>
      <c r="E27" s="12" t="n">
        <v>6864</v>
      </c>
      <c r="F27" s="13" t="n"/>
      <c r="G27" s="13" t="n"/>
      <c r="H27" s="13" t="n"/>
      <c r="I27" s="13" t="n"/>
      <c r="J27" s="13" t="n"/>
    </row>
    <row r="28" ht="16" customHeight="1">
      <c r="A28" s="11" t="inlineStr">
        <is>
          <t xml:space="preserve">  Other OpEx</t>
        </is>
      </c>
      <c r="B28" s="12" t="n">
        <v>4866.88</v>
      </c>
      <c r="C28" s="12" t="n">
        <v>7272.72</v>
      </c>
      <c r="D28" s="12" t="n">
        <v>8066.19</v>
      </c>
      <c r="E28" s="12" t="n">
        <v>11107.71</v>
      </c>
      <c r="F28" s="13" t="n"/>
      <c r="G28" s="13" t="n"/>
      <c r="H28" s="13" t="n"/>
      <c r="I28" s="13" t="n"/>
      <c r="J28" s="13" t="n"/>
    </row>
    <row r="29" ht="16" customHeight="1">
      <c r="A29" s="14" t="inlineStr">
        <is>
          <t>EBITDA</t>
        </is>
      </c>
      <c r="B29" s="15" t="n">
        <v>4752.36</v>
      </c>
      <c r="C29" s="15" t="n">
        <v>9274.99</v>
      </c>
      <c r="D29" s="15" t="n">
        <v>13115.97</v>
      </c>
      <c r="E29" s="15" t="n">
        <v>16989.55</v>
      </c>
      <c r="F29" s="16">
        <f>F23*F12</f>
        <v/>
      </c>
      <c r="G29" s="16">
        <f>G23*G12</f>
        <v/>
      </c>
      <c r="H29" s="16">
        <f>H23*H12</f>
        <v/>
      </c>
      <c r="I29" s="16">
        <f>I23*I12</f>
        <v/>
      </c>
      <c r="J29" s="16">
        <f>J23*J12</f>
        <v/>
      </c>
    </row>
    <row r="30" ht="16" customHeight="1">
      <c r="A30" s="11" t="inlineStr">
        <is>
          <t>EBITDA Margin (%)</t>
        </is>
      </c>
      <c r="B30" s="9" t="n">
        <v>0.36847</v>
      </c>
      <c r="C30" s="9" t="n">
        <v>0.40237</v>
      </c>
      <c r="D30" s="9" t="n">
        <v>0.43414</v>
      </c>
      <c r="E30" s="9" t="n">
        <v>0.39697</v>
      </c>
      <c r="F30" s="17">
        <f>F29/F23</f>
        <v/>
      </c>
      <c r="G30" s="17">
        <f>G29/G23</f>
        <v/>
      </c>
      <c r="H30" s="17">
        <f>H29/H23</f>
        <v/>
      </c>
      <c r="I30" s="17">
        <f>I29/I23</f>
        <v/>
      </c>
      <c r="J30" s="17">
        <f>J29/J23</f>
        <v/>
      </c>
    </row>
    <row r="31" ht="16" customHeight="1">
      <c r="A31" s="11" t="inlineStr">
        <is>
          <t xml:space="preserve">  D&amp;A</t>
        </is>
      </c>
      <c r="B31" s="12" t="n">
        <v>174.24</v>
      </c>
      <c r="C31" s="12" t="n">
        <v>188.41</v>
      </c>
      <c r="D31" s="12" t="n">
        <v>302.64</v>
      </c>
      <c r="E31" s="12" t="n">
        <v>493.3</v>
      </c>
      <c r="F31" s="13">
        <f>F23*F13</f>
        <v/>
      </c>
      <c r="G31" s="13">
        <f>G23*G13</f>
        <v/>
      </c>
      <c r="H31" s="13">
        <f>H23*H13</f>
        <v/>
      </c>
      <c r="I31" s="13">
        <f>I23*I13</f>
        <v/>
      </c>
      <c r="J31" s="13">
        <f>J23*J13</f>
        <v/>
      </c>
    </row>
    <row r="32" ht="16" customHeight="1">
      <c r="A32" s="14" t="inlineStr">
        <is>
          <t>EBIT</t>
        </is>
      </c>
      <c r="B32" s="15" t="n">
        <v>4578.12</v>
      </c>
      <c r="C32" s="15" t="n">
        <v>9086.58</v>
      </c>
      <c r="D32" s="15" t="n">
        <v>12813.33</v>
      </c>
      <c r="E32" s="15" t="n">
        <v>16496.25</v>
      </c>
      <c r="F32" s="16">
        <f>F29-F31</f>
        <v/>
      </c>
      <c r="G32" s="16">
        <f>G29-G31</f>
        <v/>
      </c>
      <c r="H32" s="16">
        <f>H29-H31</f>
        <v/>
      </c>
      <c r="I32" s="16">
        <f>I29-I31</f>
        <v/>
      </c>
      <c r="J32" s="16">
        <f>J29-J31</f>
        <v/>
      </c>
    </row>
    <row r="33" ht="16" customHeight="1">
      <c r="A33" s="11" t="inlineStr">
        <is>
          <t xml:space="preserve">  Finance Costs</t>
        </is>
      </c>
      <c r="B33" s="12" t="n">
        <v>596.33</v>
      </c>
      <c r="C33" s="12" t="n">
        <v>721.47</v>
      </c>
      <c r="D33" s="12" t="n">
        <v>895.15</v>
      </c>
      <c r="E33" s="12" t="n">
        <v>1359.45</v>
      </c>
      <c r="F33" s="12" t="inlineStr"/>
      <c r="G33" s="12" t="inlineStr"/>
      <c r="H33" s="12" t="inlineStr"/>
      <c r="I33" s="12" t="inlineStr"/>
      <c r="J33" s="12" t="inlineStr"/>
    </row>
    <row r="34" ht="16" customHeight="1">
      <c r="A34" s="14" t="inlineStr">
        <is>
          <t>PBT</t>
        </is>
      </c>
      <c r="B34" s="15" t="n">
        <v>3981.79</v>
      </c>
      <c r="C34" s="15" t="n">
        <v>8367.110000000001</v>
      </c>
      <c r="D34" s="15" t="n">
        <v>11918.18</v>
      </c>
      <c r="E34" s="15" t="n">
        <v>15137.3</v>
      </c>
      <c r="F34" s="16">
        <f>F32-F33</f>
        <v/>
      </c>
      <c r="G34" s="16">
        <f>G32-G33</f>
        <v/>
      </c>
      <c r="H34" s="16">
        <f>H32-H33</f>
        <v/>
      </c>
      <c r="I34" s="16">
        <f>I32-I33</f>
        <v/>
      </c>
      <c r="J34" s="16">
        <f>J32-J33</f>
        <v/>
      </c>
    </row>
    <row r="35" ht="16" customHeight="1">
      <c r="A35" s="11" t="inlineStr">
        <is>
          <t xml:space="preserve">  Tax</t>
        </is>
      </c>
      <c r="B35" s="12" t="n">
        <v>1077.82</v>
      </c>
      <c r="C35" s="12" t="n">
        <v>2116.55</v>
      </c>
      <c r="D35" s="12" t="n">
        <v>3016.26</v>
      </c>
      <c r="E35" s="12" t="n">
        <v>3881.41</v>
      </c>
      <c r="F35" s="13">
        <f>F34*F14</f>
        <v/>
      </c>
      <c r="G35" s="13">
        <f>G34*G14</f>
        <v/>
      </c>
      <c r="H35" s="13">
        <f>H34*H14</f>
        <v/>
      </c>
      <c r="I35" s="13">
        <f>I34*I14</f>
        <v/>
      </c>
      <c r="J35" s="13">
        <f>J34*J14</f>
        <v/>
      </c>
    </row>
    <row r="36" ht="16" customHeight="1">
      <c r="A36" s="14" t="inlineStr">
        <is>
          <t>PAT (Net Profit)</t>
        </is>
      </c>
      <c r="B36" s="15" t="n">
        <v>2903.97</v>
      </c>
      <c r="C36" s="15" t="n">
        <v>6248.05</v>
      </c>
      <c r="D36" s="15" t="n">
        <v>8899.540000000001</v>
      </c>
      <c r="E36" s="15" t="n">
        <v>11255.28</v>
      </c>
      <c r="F36" s="16">
        <f>F34-F35</f>
        <v/>
      </c>
      <c r="G36" s="16">
        <f>G34-G35</f>
        <v/>
      </c>
      <c r="H36" s="16">
        <f>H34-H35</f>
        <v/>
      </c>
      <c r="I36" s="16">
        <f>I34-I35</f>
        <v/>
      </c>
      <c r="J36" s="16">
        <f>J34-J35</f>
        <v/>
      </c>
    </row>
    <row r="37" ht="16" customHeight="1">
      <c r="A37" s="11" t="inlineStr">
        <is>
          <t>PAT Margin (%)</t>
        </is>
      </c>
      <c r="B37" s="9" t="n">
        <v>0.22516</v>
      </c>
      <c r="C37" s="9" t="n">
        <v>0.27106</v>
      </c>
      <c r="D37" s="9" t="n">
        <v>0.29458</v>
      </c>
      <c r="E37" s="9" t="n">
        <v>0.26299</v>
      </c>
      <c r="F37" s="17">
        <f>F36/F23</f>
        <v/>
      </c>
      <c r="G37" s="17">
        <f>G36/G23</f>
        <v/>
      </c>
      <c r="H37" s="17">
        <f>H36/H23</f>
        <v/>
      </c>
      <c r="I37" s="17">
        <f>I36/I23</f>
        <v/>
      </c>
      <c r="J37" s="17">
        <f>J36/J23</f>
        <v/>
      </c>
    </row>
    <row r="38" ht="16" customHeight="1">
      <c r="A38" s="11" t="inlineStr">
        <is>
          <t>EPS (₹)</t>
        </is>
      </c>
      <c r="B38" s="9" t="n">
        <v>3.749</v>
      </c>
      <c r="C38" s="9" t="n">
        <v>7.444</v>
      </c>
      <c r="D38" s="9" t="n">
        <v>10.509</v>
      </c>
      <c r="E38" s="9" t="n">
        <v>13.181</v>
      </c>
      <c r="F38" s="18">
        <f>F36/Assumptions!B2*1000000</f>
        <v/>
      </c>
      <c r="G38" s="18">
        <f>G36/Assumptions!B2*1000000</f>
        <v/>
      </c>
      <c r="H38" s="18">
        <f>H36/Assumptions!B2*1000000</f>
        <v/>
      </c>
      <c r="I38" s="18">
        <f>I36/Assumptions!B2*1000000</f>
        <v/>
      </c>
      <c r="J38" s="18">
        <f>J36/Assumptions!B2*1000000</f>
        <v/>
      </c>
    </row>
    <row r="41" ht="18" customHeight="1">
      <c r="A41" s="6" t="inlineStr">
        <is>
          <t>BALANCE SHEET</t>
        </is>
      </c>
      <c r="B41" s="72" t="n"/>
      <c r="C41" s="72" t="n"/>
      <c r="D41" s="72" t="n"/>
      <c r="E41" s="72" t="n"/>
      <c r="F41" s="72" t="n"/>
      <c r="G41" s="72" t="n"/>
      <c r="H41" s="72" t="n"/>
      <c r="I41" s="72" t="n"/>
      <c r="J41" s="72" t="n"/>
      <c r="K41" s="73" t="n"/>
    </row>
    <row r="42" ht="16" customHeight="1">
      <c r="A42" s="14" t="inlineStr">
        <is>
          <t>ASSETS</t>
        </is>
      </c>
      <c r="B42" s="19" t="n"/>
      <c r="C42" s="19" t="n"/>
      <c r="D42" s="19" t="n"/>
      <c r="E42" s="19" t="n"/>
      <c r="F42" s="16" t="n"/>
      <c r="G42" s="16" t="n"/>
      <c r="H42" s="16" t="n"/>
      <c r="I42" s="16" t="n"/>
      <c r="J42" s="16" t="n"/>
    </row>
    <row r="43" ht="16" customHeight="1">
      <c r="A43" s="11" t="inlineStr">
        <is>
          <t xml:space="preserve">  Fixed Assets (net)</t>
        </is>
      </c>
      <c r="B43" s="12" t="n">
        <v>1002.96</v>
      </c>
      <c r="C43" s="12" t="n">
        <v>1638.22</v>
      </c>
      <c r="D43" s="12" t="n">
        <v>3065.75</v>
      </c>
      <c r="E43" s="12" t="n">
        <v>4093.78</v>
      </c>
      <c r="F43" s="13">
        <f>E43+F23*F15-F31</f>
        <v/>
      </c>
      <c r="G43" s="13">
        <f>F43+G23*G15-G31</f>
        <v/>
      </c>
      <c r="H43" s="13">
        <f>G43+H23*H15-H31</f>
        <v/>
      </c>
      <c r="I43" s="13">
        <f>H43+I23*I15-I31</f>
        <v/>
      </c>
      <c r="J43" s="13">
        <f>I43+J23*J15-J31</f>
        <v/>
      </c>
    </row>
    <row r="44" ht="16" customHeight="1">
      <c r="A44" s="11" t="inlineStr">
        <is>
          <t xml:space="preserve">  Investments &amp; Securities</t>
        </is>
      </c>
      <c r="B44" s="12" t="n">
        <v>329.79</v>
      </c>
      <c r="C44" s="12" t="n">
        <v>186.52</v>
      </c>
      <c r="D44" s="12" t="n">
        <v>1094.74</v>
      </c>
      <c r="E44" s="12" t="n">
        <v>0</v>
      </c>
      <c r="F44" s="13" t="n"/>
      <c r="G44" s="13" t="n"/>
      <c r="H44" s="13" t="n"/>
      <c r="I44" s="13" t="n"/>
      <c r="J44" s="13" t="n"/>
    </row>
    <row r="45" ht="16" customHeight="1">
      <c r="A45" s="11" t="inlineStr">
        <is>
          <t xml:space="preserve">  Client Receivables</t>
        </is>
      </c>
      <c r="B45" s="12" t="n">
        <v>12905.55</v>
      </c>
      <c r="C45" s="12" t="n">
        <v>19228.24</v>
      </c>
      <c r="D45" s="12" t="n">
        <v>13800.67</v>
      </c>
      <c r="E45" s="12" t="n">
        <v>19710.7</v>
      </c>
      <c r="F45" s="13">
        <f>F23*F16</f>
        <v/>
      </c>
      <c r="G45" s="13">
        <f>G23*G16</f>
        <v/>
      </c>
      <c r="H45" s="13">
        <f>H23*H16</f>
        <v/>
      </c>
      <c r="I45" s="13">
        <f>I23*I16</f>
        <v/>
      </c>
      <c r="J45" s="13">
        <f>J23*J16</f>
        <v/>
      </c>
    </row>
    <row r="46" ht="16" customHeight="1">
      <c r="A46" s="11" t="inlineStr">
        <is>
          <t xml:space="preserve">  Other Current Assets</t>
        </is>
      </c>
      <c r="B46" s="12" t="n">
        <v>14578.38</v>
      </c>
      <c r="C46" s="12" t="n">
        <v>2396.88</v>
      </c>
      <c r="D46" s="12" t="n">
        <v>1979.4</v>
      </c>
      <c r="E46" s="12" t="n">
        <v>10129.81</v>
      </c>
      <c r="F46" s="13" t="n"/>
      <c r="G46" s="13" t="n"/>
      <c r="H46" s="13" t="n"/>
      <c r="I46" s="13" t="n"/>
      <c r="J46" s="13" t="n"/>
    </row>
    <row r="47" ht="16" customHeight="1">
      <c r="A47" s="11" t="inlineStr">
        <is>
          <t xml:space="preserve">  Cash &amp; Cash Equivalents</t>
        </is>
      </c>
      <c r="B47" s="12" t="n">
        <v>18510.51</v>
      </c>
      <c r="C47" s="12" t="n">
        <v>48749.57</v>
      </c>
      <c r="D47" s="12" t="n">
        <v>54910.83</v>
      </c>
      <c r="E47" s="12" t="n">
        <v>98442.94</v>
      </c>
      <c r="F47" s="13" t="n"/>
      <c r="G47" s="13" t="n"/>
      <c r="H47" s="13" t="n"/>
      <c r="I47" s="13" t="n"/>
      <c r="J47" s="13" t="n"/>
    </row>
    <row r="48" ht="16" customHeight="1">
      <c r="A48" s="14" t="inlineStr">
        <is>
          <t>Total Assets</t>
        </is>
      </c>
      <c r="B48" s="19" t="n">
        <v>47822.2</v>
      </c>
      <c r="C48" s="19" t="n">
        <v>72199.42999999999</v>
      </c>
      <c r="D48" s="19" t="n">
        <v>74776.71000000001</v>
      </c>
      <c r="E48" s="19" t="n">
        <v>132537.33</v>
      </c>
      <c r="F48" s="16">
        <f>SUM(F43:F47)</f>
        <v/>
      </c>
      <c r="G48" s="16">
        <f>SUM(G43:G47)</f>
        <v/>
      </c>
      <c r="H48" s="16">
        <f>SUM(H43:H47)</f>
        <v/>
      </c>
      <c r="I48" s="16">
        <f>SUM(I43:I47)</f>
        <v/>
      </c>
      <c r="J48" s="16">
        <f>SUM(J43:J47)</f>
        <v/>
      </c>
    </row>
    <row r="49" ht="8" customHeight="1"/>
    <row r="50" ht="16" customHeight="1">
      <c r="A50" s="14" t="inlineStr">
        <is>
          <t>LIABILITIES &amp; EQUITY</t>
        </is>
      </c>
      <c r="B50" s="19" t="n"/>
      <c r="C50" s="19" t="n"/>
      <c r="D50" s="19" t="n"/>
      <c r="E50" s="19" t="n"/>
      <c r="F50" s="16" t="n"/>
      <c r="G50" s="16" t="n"/>
      <c r="H50" s="16" t="n"/>
      <c r="I50" s="16" t="n"/>
      <c r="J50" s="16" t="n"/>
    </row>
    <row r="51" ht="16" customHeight="1">
      <c r="A51" s="11" t="inlineStr">
        <is>
          <t xml:space="preserve">  Client Payables</t>
        </is>
      </c>
      <c r="B51" s="12" t="n">
        <v>22763.81</v>
      </c>
      <c r="C51" s="12" t="n">
        <v>40668.1</v>
      </c>
      <c r="D51" s="12" t="n">
        <v>40715.07</v>
      </c>
      <c r="E51" s="12" t="n">
        <v>71969.8</v>
      </c>
      <c r="F51" s="13" t="n"/>
      <c r="G51" s="13" t="n"/>
      <c r="H51" s="13" t="n"/>
      <c r="I51" s="13" t="n"/>
      <c r="J51" s="13" t="n"/>
    </row>
    <row r="52" ht="16" customHeight="1">
      <c r="A52" s="11" t="inlineStr">
        <is>
          <t xml:space="preserve">  Borrowings (MTF funded)</t>
        </is>
      </c>
      <c r="B52" s="12" t="n">
        <v>11713.79</v>
      </c>
      <c r="C52" s="12" t="n">
        <v>12577.32</v>
      </c>
      <c r="D52" s="12" t="n">
        <v>7871.86</v>
      </c>
      <c r="E52" s="12" t="n">
        <v>25411.22</v>
      </c>
      <c r="F52" s="13" t="n"/>
      <c r="G52" s="13" t="n"/>
      <c r="H52" s="13" t="n"/>
      <c r="I52" s="13" t="n"/>
      <c r="J52" s="13" t="n"/>
    </row>
    <row r="53" ht="16" customHeight="1">
      <c r="A53" s="11" t="inlineStr">
        <is>
          <t xml:space="preserve">  Other Current Liabilities</t>
        </is>
      </c>
      <c r="B53" s="12" t="n">
        <v>2323.83</v>
      </c>
      <c r="C53" s="12" t="n">
        <v>3110.24</v>
      </c>
      <c r="D53" s="12" t="n">
        <v>4574.2</v>
      </c>
      <c r="E53" s="12" t="n">
        <v>4771.28</v>
      </c>
      <c r="F53" s="13" t="n"/>
      <c r="G53" s="13" t="n"/>
      <c r="H53" s="13" t="n"/>
      <c r="I53" s="13" t="n"/>
      <c r="J53" s="13" t="n"/>
    </row>
    <row r="54" ht="16" customHeight="1">
      <c r="A54" s="14" t="inlineStr">
        <is>
          <t>Total Liabilities</t>
        </is>
      </c>
      <c r="B54" s="19" t="n">
        <v>36801.43</v>
      </c>
      <c r="C54" s="19" t="n">
        <v>56355.66</v>
      </c>
      <c r="D54" s="19" t="n">
        <v>53161.13</v>
      </c>
      <c r="E54" s="19" t="n">
        <v>102152.3</v>
      </c>
      <c r="F54" s="16">
        <f>SUM(F51:F53)</f>
        <v/>
      </c>
      <c r="G54" s="16">
        <f>SUM(G51:G53)</f>
        <v/>
      </c>
      <c r="H54" s="16">
        <f>SUM(H51:H53)</f>
        <v/>
      </c>
      <c r="I54" s="16">
        <f>SUM(I51:I53)</f>
        <v/>
      </c>
      <c r="J54" s="16">
        <f>SUM(J51:J53)</f>
        <v/>
      </c>
    </row>
    <row r="55" ht="8" customHeight="1"/>
    <row r="56" ht="16" customHeight="1">
      <c r="A56" s="11" t="inlineStr">
        <is>
          <t xml:space="preserve">  Share Capital</t>
        </is>
      </c>
      <c r="B56" s="12" t="n">
        <v>818.27</v>
      </c>
      <c r="C56" s="12" t="n">
        <v>828.59</v>
      </c>
      <c r="D56" s="12" t="n">
        <v>834.2</v>
      </c>
      <c r="E56" s="12" t="n">
        <v>840.08</v>
      </c>
      <c r="F56" s="13" t="n"/>
      <c r="G56" s="13" t="n"/>
      <c r="H56" s="13" t="n"/>
      <c r="I56" s="13" t="n"/>
      <c r="J56" s="13" t="n"/>
    </row>
    <row r="57" ht="16" customHeight="1">
      <c r="A57" s="11" t="inlineStr">
        <is>
          <t xml:space="preserve">  Reserves &amp; Surplus</t>
        </is>
      </c>
      <c r="B57" s="12" t="n">
        <v>10202.5</v>
      </c>
      <c r="C57" s="12" t="n">
        <v>15015.18</v>
      </c>
      <c r="D57" s="12" t="n">
        <v>20781.38</v>
      </c>
      <c r="E57" s="12" t="n">
        <v>29545.95</v>
      </c>
      <c r="F57" s="13">
        <f>E57+F36</f>
        <v/>
      </c>
      <c r="G57" s="13">
        <f>F57+G36</f>
        <v/>
      </c>
      <c r="H57" s="13">
        <f>G57+H36</f>
        <v/>
      </c>
      <c r="I57" s="13">
        <f>H57+I36</f>
        <v/>
      </c>
      <c r="J57" s="13">
        <f>I57+J36</f>
        <v/>
      </c>
    </row>
    <row r="58" ht="16" customHeight="1">
      <c r="A58" s="14" t="inlineStr">
        <is>
          <t>Total Equity</t>
        </is>
      </c>
      <c r="B58" s="19" t="n">
        <v>11020.77</v>
      </c>
      <c r="C58" s="19" t="n">
        <v>15843.77</v>
      </c>
      <c r="D58" s="19" t="n">
        <v>21615.58</v>
      </c>
      <c r="E58" s="19" t="n">
        <v>30385.03</v>
      </c>
      <c r="F58" s="16">
        <f>F56+F57</f>
        <v/>
      </c>
      <c r="G58" s="16">
        <f>G56+G57</f>
        <v/>
      </c>
      <c r="H58" s="16">
        <f>H56+H57</f>
        <v/>
      </c>
      <c r="I58" s="16">
        <f>I56+I57</f>
        <v/>
      </c>
      <c r="J58" s="16">
        <f>J56+J57</f>
        <v/>
      </c>
    </row>
    <row r="59" ht="16" customHeight="1">
      <c r="A59" s="14" t="inlineStr">
        <is>
          <t>Total Liabilities + Equity</t>
        </is>
      </c>
      <c r="B59" s="19" t="n">
        <v>47822.2</v>
      </c>
      <c r="C59" s="19" t="n">
        <v>72199.42999999999</v>
      </c>
      <c r="D59" s="19" t="n">
        <v>74776.71000000001</v>
      </c>
      <c r="E59" s="19" t="n">
        <v>132537.33</v>
      </c>
      <c r="F59" s="16">
        <f>F54+F58</f>
        <v/>
      </c>
      <c r="G59" s="16">
        <f>G54+G58</f>
        <v/>
      </c>
      <c r="H59" s="16">
        <f>H54+H58</f>
        <v/>
      </c>
      <c r="I59" s="16">
        <f>I54+I58</f>
        <v/>
      </c>
      <c r="J59" s="16">
        <f>J54+J58</f>
        <v/>
      </c>
    </row>
    <row r="62" ht="18" customHeight="1">
      <c r="A62" s="6" t="inlineStr">
        <is>
          <t>CASH FLOW STATEMENT</t>
        </is>
      </c>
      <c r="B62" s="72" t="n"/>
      <c r="C62" s="72" t="n"/>
      <c r="D62" s="72" t="n"/>
      <c r="E62" s="72" t="n"/>
      <c r="F62" s="72" t="n"/>
      <c r="G62" s="72" t="n"/>
      <c r="H62" s="72" t="n"/>
      <c r="I62" s="72" t="n"/>
      <c r="J62" s="72" t="n"/>
      <c r="K62" s="73" t="n"/>
    </row>
    <row r="63" ht="16" customHeight="1">
      <c r="A63" s="11" t="inlineStr">
        <is>
          <t xml:space="preserve">  PAT</t>
        </is>
      </c>
      <c r="B63" s="12" t="n"/>
      <c r="C63" s="12" t="n"/>
      <c r="D63" s="12" t="n"/>
      <c r="E63" s="12" t="n"/>
      <c r="F63" s="13">
        <f>F36</f>
        <v/>
      </c>
      <c r="G63" s="13">
        <f>G36</f>
        <v/>
      </c>
      <c r="H63" s="13">
        <f>H36</f>
        <v/>
      </c>
      <c r="I63" s="13">
        <f>I36</f>
        <v/>
      </c>
      <c r="J63" s="13">
        <f>J36</f>
        <v/>
      </c>
    </row>
    <row r="64" ht="16" customHeight="1">
      <c r="A64" s="11" t="inlineStr">
        <is>
          <t xml:space="preserve">  Add: D&amp;A</t>
        </is>
      </c>
      <c r="B64" s="12" t="n"/>
      <c r="C64" s="12" t="n"/>
      <c r="D64" s="12" t="n"/>
      <c r="E64" s="12" t="n"/>
      <c r="F64" s="13">
        <f>F31</f>
        <v/>
      </c>
      <c r="G64" s="13">
        <f>G31</f>
        <v/>
      </c>
      <c r="H64" s="13">
        <f>H31</f>
        <v/>
      </c>
      <c r="I64" s="13">
        <f>I31</f>
        <v/>
      </c>
      <c r="J64" s="13">
        <f>J31</f>
        <v/>
      </c>
    </row>
    <row r="65" ht="16" customHeight="1">
      <c r="A65" s="11" t="inlineStr">
        <is>
          <t xml:space="preserve">  Change in NWC</t>
        </is>
      </c>
      <c r="B65" s="12" t="n"/>
      <c r="C65" s="12" t="n"/>
      <c r="D65" s="12" t="n"/>
      <c r="E65" s="12" t="n"/>
      <c r="F65" s="13">
        <f>-(F23-E23)*F16</f>
        <v/>
      </c>
      <c r="G65" s="13">
        <f>-(G23-F23)*G16</f>
        <v/>
      </c>
      <c r="H65" s="13">
        <f>-(H23-G23)*H16</f>
        <v/>
      </c>
      <c r="I65" s="13">
        <f>-(I23-H23)*I16</f>
        <v/>
      </c>
      <c r="J65" s="13">
        <f>-(J23-I23)*J16</f>
        <v/>
      </c>
    </row>
    <row r="66" ht="16" customHeight="1">
      <c r="A66" s="14" t="inlineStr">
        <is>
          <t>Operating Cash Flow</t>
        </is>
      </c>
      <c r="B66" s="19" t="n"/>
      <c r="C66" s="19" t="n"/>
      <c r="D66" s="19" t="n"/>
      <c r="E66" s="19" t="n"/>
      <c r="F66" s="16">
        <f>F63+F64+F65</f>
        <v/>
      </c>
      <c r="G66" s="16">
        <f>G63+G64+G65</f>
        <v/>
      </c>
      <c r="H66" s="16">
        <f>H63+H64+H65</f>
        <v/>
      </c>
      <c r="I66" s="16">
        <f>I63+I64+I65</f>
        <v/>
      </c>
      <c r="J66" s="16">
        <f>J63+J64+J65</f>
        <v/>
      </c>
    </row>
    <row r="67" ht="8" customHeight="1"/>
    <row r="68" ht="16" customHeight="1">
      <c r="A68" s="11" t="inlineStr">
        <is>
          <t xml:space="preserve">  CapEx</t>
        </is>
      </c>
      <c r="B68" s="12" t="n">
        <v>-142.86</v>
      </c>
      <c r="C68" s="12" t="n">
        <v>-697.48</v>
      </c>
      <c r="D68" s="12" t="n">
        <v>-1141.61</v>
      </c>
      <c r="E68" s="12" t="n">
        <v>-2075.05</v>
      </c>
      <c r="F68" s="13">
        <f>-F23*F15</f>
        <v/>
      </c>
      <c r="G68" s="13">
        <f>-G23*G15</f>
        <v/>
      </c>
      <c r="H68" s="13">
        <f>-H23*H15</f>
        <v/>
      </c>
      <c r="I68" s="13">
        <f>-I23*I15</f>
        <v/>
      </c>
      <c r="J68" s="13">
        <f>-J23*J15</f>
        <v/>
      </c>
    </row>
    <row r="69" ht="16" customHeight="1">
      <c r="A69" s="14" t="inlineStr">
        <is>
          <t>Investing Cash Flow</t>
        </is>
      </c>
      <c r="B69" s="19" t="n"/>
      <c r="C69" s="19" t="n"/>
      <c r="D69" s="19" t="n"/>
      <c r="E69" s="19" t="n"/>
      <c r="F69" s="16">
        <f>F68</f>
        <v/>
      </c>
      <c r="G69" s="16">
        <f>G68</f>
        <v/>
      </c>
      <c r="H69" s="16">
        <f>H68</f>
        <v/>
      </c>
      <c r="I69" s="16">
        <f>I68</f>
        <v/>
      </c>
      <c r="J69" s="16">
        <f>J68</f>
        <v/>
      </c>
    </row>
    <row r="70" ht="8" customHeight="1"/>
    <row r="71" ht="16" customHeight="1">
      <c r="A71" s="11" t="inlineStr">
        <is>
          <t xml:space="preserve">  Dividends Paid</t>
        </is>
      </c>
      <c r="B71" s="12" t="n">
        <v>-426.58</v>
      </c>
      <c r="C71" s="12" t="n">
        <v>-1562</v>
      </c>
      <c r="D71" s="12" t="n">
        <v>-2225</v>
      </c>
      <c r="E71" s="12" t="n">
        <v>-3242.2</v>
      </c>
      <c r="F71" s="13" t="n"/>
      <c r="G71" s="13" t="n"/>
      <c r="H71" s="13" t="n"/>
      <c r="I71" s="13" t="n"/>
      <c r="J71" s="13" t="n"/>
    </row>
    <row r="72" ht="16" customHeight="1">
      <c r="A72" s="11" t="inlineStr">
        <is>
          <t xml:space="preserve">  Borrowings (net)</t>
        </is>
      </c>
      <c r="B72" s="12" t="n"/>
      <c r="C72" s="12" t="n"/>
      <c r="D72" s="12" t="n"/>
      <c r="E72" s="12" t="n"/>
      <c r="F72" s="13" t="n"/>
      <c r="G72" s="13" t="n"/>
      <c r="H72" s="13" t="n"/>
      <c r="I72" s="13" t="n"/>
      <c r="J72" s="13" t="n"/>
    </row>
    <row r="73" ht="16" customHeight="1">
      <c r="A73" s="14" t="inlineStr">
        <is>
          <t>Financing Cash Flow</t>
        </is>
      </c>
      <c r="B73" s="19" t="n"/>
      <c r="C73" s="19" t="n"/>
      <c r="D73" s="19" t="n"/>
      <c r="E73" s="19" t="n"/>
      <c r="F73" s="16">
        <f>F71+F72</f>
        <v/>
      </c>
      <c r="G73" s="16">
        <f>G71+G72</f>
        <v/>
      </c>
      <c r="H73" s="16">
        <f>H71+H72</f>
        <v/>
      </c>
      <c r="I73" s="16">
        <f>I71+I72</f>
        <v/>
      </c>
      <c r="J73" s="16">
        <f>J71+J72</f>
        <v/>
      </c>
    </row>
    <row r="74" ht="8" customHeight="1"/>
    <row r="75" ht="16" customHeight="1">
      <c r="A75" s="14" t="inlineStr">
        <is>
          <t>Net Change in Cash</t>
        </is>
      </c>
      <c r="B75" s="19" t="n"/>
      <c r="C75" s="19" t="n"/>
      <c r="D75" s="19" t="n"/>
      <c r="E75" s="19" t="n"/>
      <c r="F75" s="16">
        <f>F66+F69+F73</f>
        <v/>
      </c>
      <c r="G75" s="16">
        <f>G66+G69+G73</f>
        <v/>
      </c>
      <c r="H75" s="16">
        <f>H66+H69+H73</f>
        <v/>
      </c>
      <c r="I75" s="16">
        <f>I66+I69+I73</f>
        <v/>
      </c>
      <c r="J75" s="16">
        <f>J66+J69+J73</f>
        <v/>
      </c>
    </row>
    <row r="76" ht="16" customHeight="1">
      <c r="A76" s="11" t="inlineStr">
        <is>
          <t xml:space="preserve">  Opening Cash</t>
        </is>
      </c>
      <c r="B76" s="12" t="n">
        <v>5899.92</v>
      </c>
      <c r="C76" s="12" t="n"/>
      <c r="D76" s="12" t="n"/>
      <c r="E76" s="12" t="n"/>
      <c r="F76" s="13">
        <f>E77</f>
        <v/>
      </c>
      <c r="G76" s="13">
        <f>F77</f>
        <v/>
      </c>
      <c r="H76" s="13">
        <f>G77</f>
        <v/>
      </c>
      <c r="I76" s="13">
        <f>H77</f>
        <v/>
      </c>
      <c r="J76" s="13">
        <f>I77</f>
        <v/>
      </c>
    </row>
    <row r="77" ht="16" customHeight="1">
      <c r="A77" s="14" t="inlineStr">
        <is>
          <t>Closing Cash</t>
        </is>
      </c>
      <c r="B77" s="19" t="n">
        <v>18510.51</v>
      </c>
      <c r="C77" s="19" t="n">
        <v>48749.57</v>
      </c>
      <c r="D77" s="19" t="n">
        <v>54910.83</v>
      </c>
      <c r="E77" s="19" t="n">
        <v>98442.94</v>
      </c>
      <c r="F77" s="16">
        <f>F76+F75</f>
        <v/>
      </c>
      <c r="G77" s="16">
        <f>G76+G75</f>
        <v/>
      </c>
      <c r="H77" s="16">
        <f>H76+H75</f>
        <v/>
      </c>
      <c r="I77" s="16">
        <f>I76+I75</f>
        <v/>
      </c>
      <c r="J77" s="16">
        <f>J76+J75</f>
        <v/>
      </c>
    </row>
    <row r="79" ht="18" customHeight="1">
      <c r="A79" s="6" t="inlineStr">
        <is>
          <t>SANITY CHECK — CLOSING CASH MUST MATCH BALANCE SHEET CASH</t>
        </is>
      </c>
      <c r="B79" s="72" t="n"/>
      <c r="C79" s="72" t="n"/>
      <c r="D79" s="72" t="n"/>
      <c r="E79" s="72" t="n"/>
      <c r="F79" s="72" t="n"/>
      <c r="G79" s="72" t="n"/>
      <c r="H79" s="72" t="n"/>
      <c r="I79" s="72" t="n"/>
      <c r="J79" s="72" t="n"/>
      <c r="K79" s="73" t="n"/>
    </row>
    <row r="80" ht="20" customHeight="1">
      <c r="A80" s="14" t="inlineStr">
        <is>
          <t>CF Closing Cash − BS Cash  (must = 0)</t>
        </is>
      </c>
      <c r="F80" s="20">
        <f>F77-F47</f>
        <v/>
      </c>
      <c r="G80" s="20">
        <f>G77-G47</f>
        <v/>
      </c>
      <c r="H80" s="20">
        <f>H77-H47</f>
        <v/>
      </c>
      <c r="I80" s="20">
        <f>I77-I47</f>
        <v/>
      </c>
      <c r="J80" s="20">
        <f>J77-J47</f>
        <v/>
      </c>
    </row>
    <row r="82">
      <c r="A82" s="14" t="inlineStr">
        <is>
          <t>Diluted Shares Outstanding (Millions)</t>
        </is>
      </c>
      <c r="B82" s="12" t="n">
        <v>908.5</v>
      </c>
      <c r="C82" s="12" t="n">
        <v>839.3</v>
      </c>
      <c r="D82" s="12" t="n">
        <v>847</v>
      </c>
      <c r="E82" s="12" t="n">
        <v>854.1</v>
      </c>
      <c r="F82" s="12" t="n">
        <v>908.5</v>
      </c>
      <c r="G82" s="12" t="n">
        <v>908.5</v>
      </c>
      <c r="H82" s="12" t="n">
        <v>908.5</v>
      </c>
      <c r="I82" s="12" t="n">
        <v>908.5</v>
      </c>
      <c r="J82" s="12" t="n">
        <v>908.5</v>
      </c>
    </row>
  </sheetData>
  <mergeCells count="7">
    <mergeCell ref="A18:K18"/>
    <mergeCell ref="A62:K62"/>
    <mergeCell ref="A41:K41"/>
    <mergeCell ref="A2:K2"/>
    <mergeCell ref="A5:K5"/>
    <mergeCell ref="A1:K1"/>
    <mergeCell ref="A79:K79"/>
  </mergeCells>
  <conditionalFormatting sqref="F80:J80">
    <cfRule type="cellIs" priority="1" operator="equal" dxfId="0">
      <formula>0</formula>
    </cfRule>
    <cfRule type="cellIs" priority="2" operator="not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05F73"/>
    <outlinePr summaryBelow="1" summaryRight="1"/>
    <pageSetUpPr/>
  </sheetPr>
  <dimension ref="A1:F46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30" customHeight="1">
      <c r="A1" s="1" t="inlineStr">
        <is>
          <t>DCF VALUATION — Angel One Ltd</t>
        </is>
      </c>
      <c r="B1" s="72" t="n"/>
      <c r="C1" s="72" t="n"/>
      <c r="D1" s="72" t="n"/>
      <c r="E1" s="72" t="n"/>
      <c r="F1" s="73" t="n"/>
    </row>
    <row r="2" ht="16" customHeight="1">
      <c r="A2" s="2" t="inlineStr">
        <is>
          <t>All inputs linked from 3-Statement Model. Only override WACC inputs and terminal growth rate here.</t>
        </is>
      </c>
    </row>
    <row r="4" ht="18" customHeight="1">
      <c r="A4" s="6" t="inlineStr">
        <is>
          <t>WACC INPUTS</t>
        </is>
      </c>
      <c r="B4" s="72" t="n"/>
      <c r="C4" s="73" t="n"/>
    </row>
    <row r="5" ht="16" customHeight="1">
      <c r="A5" s="11" t="inlineStr">
        <is>
          <t xml:space="preserve">  Risk-Free Rate (10Y G-Sec, %)</t>
        </is>
      </c>
      <c r="B5" s="21" t="n">
        <v>0.068</v>
      </c>
    </row>
    <row r="6" ht="16" customHeight="1">
      <c r="A6" s="11" t="inlineStr">
        <is>
          <t xml:space="preserve">  Equity Risk Premium (%)</t>
        </is>
      </c>
      <c r="B6" s="21" t="n">
        <v>0.055</v>
      </c>
    </row>
    <row r="7" ht="16" customHeight="1">
      <c r="A7" s="11" t="inlineStr">
        <is>
          <t xml:space="preserve">  Beta (vs Nifty 50, 3Y weekly)</t>
        </is>
      </c>
      <c r="B7" s="21" t="n">
        <v>1.15</v>
      </c>
    </row>
    <row r="8" ht="16" customHeight="1">
      <c r="A8" s="14" t="inlineStr">
        <is>
          <t xml:space="preserve">  Cost of Equity = Rf + β × ERP (%)</t>
        </is>
      </c>
      <c r="B8" s="22">
        <f>B5+B7*B6</f>
        <v/>
      </c>
    </row>
    <row r="9" ht="16" customHeight="1">
      <c r="A9" s="11" t="inlineStr">
        <is>
          <t xml:space="preserve">  Pre-tax Cost of Debt (%)</t>
        </is>
      </c>
      <c r="B9" s="21" t="n">
        <v>0.08500000000000001</v>
      </c>
    </row>
    <row r="10" ht="16" customHeight="1">
      <c r="A10" s="11" t="inlineStr">
        <is>
          <t xml:space="preserve">  Tax Rate (%)</t>
        </is>
      </c>
      <c r="B10" s="21" t="n">
        <v>0.25</v>
      </c>
    </row>
    <row r="11" ht="16" customHeight="1">
      <c r="A11" s="11" t="inlineStr">
        <is>
          <t xml:space="preserve">  After-tax Cost of Debt (%)</t>
        </is>
      </c>
      <c r="B11" s="23">
        <f>B9*(1-B10)</f>
        <v/>
      </c>
    </row>
    <row r="12" ht="16" customHeight="1">
      <c r="A12" s="11" t="inlineStr">
        <is>
          <t xml:space="preserve">  Equity Weight</t>
        </is>
      </c>
      <c r="B12" s="21" t="n">
        <v>0.85</v>
      </c>
    </row>
    <row r="13" ht="16" customHeight="1">
      <c r="A13" s="11" t="inlineStr">
        <is>
          <t xml:space="preserve">  Debt Weight</t>
        </is>
      </c>
      <c r="B13" s="23">
        <f>1-B12</f>
        <v/>
      </c>
    </row>
    <row r="14" ht="16" customHeight="1">
      <c r="A14" s="14" t="inlineStr">
        <is>
          <t xml:space="preserve">  WACC (%)</t>
        </is>
      </c>
      <c r="B14" s="22">
        <f>B8*B12+B11*B13</f>
        <v/>
      </c>
    </row>
    <row r="16" ht="18" customHeight="1">
      <c r="A16" s="6" t="inlineStr">
        <is>
          <t>FREE CASH FLOW PROJECTION (LINKED FROM 3-STATEMENT MODEL)</t>
        </is>
      </c>
      <c r="B16" s="72" t="n"/>
      <c r="C16" s="72" t="n"/>
      <c r="D16" s="72" t="n"/>
      <c r="E16" s="72" t="n"/>
      <c r="F16" s="73" t="n"/>
    </row>
    <row r="17" ht="20" customHeight="1">
      <c r="A17" s="3" t="inlineStr">
        <is>
          <t>₹ Millions</t>
        </is>
      </c>
      <c r="B17" s="5" t="inlineStr">
        <is>
          <t>FY25E</t>
        </is>
      </c>
      <c r="C17" s="5" t="inlineStr">
        <is>
          <t>FY26E</t>
        </is>
      </c>
      <c r="D17" s="5" t="inlineStr">
        <is>
          <t>FY27E</t>
        </is>
      </c>
      <c r="E17" s="5" t="inlineStr">
        <is>
          <t>FY28E</t>
        </is>
      </c>
      <c r="F17" s="5" t="inlineStr">
        <is>
          <t>FY29E</t>
        </is>
      </c>
    </row>
    <row r="18" ht="16" customHeight="1">
      <c r="A18" s="11" t="inlineStr">
        <is>
          <t xml:space="preserve">  EBIT</t>
        </is>
      </c>
      <c r="B18" s="13">
        <f>'3-Statement Model'!F32</f>
        <v/>
      </c>
      <c r="C18" s="13">
        <f>'3-Statement Model'!G32</f>
        <v/>
      </c>
      <c r="D18" s="13">
        <f>'3-Statement Model'!H32</f>
        <v/>
      </c>
      <c r="E18" s="13">
        <f>'3-Statement Model'!I32</f>
        <v/>
      </c>
      <c r="F18" s="13">
        <f>'3-Statement Model'!J32</f>
        <v/>
      </c>
    </row>
    <row r="19" ht="16" customHeight="1">
      <c r="A19" s="11" t="inlineStr">
        <is>
          <t xml:space="preserve">  Tax on EBIT</t>
        </is>
      </c>
      <c r="B19" s="13">
        <f>-'3-Statement Model'!F32*'3-Statement Model'!F14</f>
        <v/>
      </c>
      <c r="C19" s="13">
        <f>-'3-Statement Model'!G32*'3-Statement Model'!G14</f>
        <v/>
      </c>
      <c r="D19" s="13">
        <f>-'3-Statement Model'!H32*'3-Statement Model'!H14</f>
        <v/>
      </c>
      <c r="E19" s="13">
        <f>-'3-Statement Model'!I32*'3-Statement Model'!I14</f>
        <v/>
      </c>
      <c r="F19" s="13">
        <f>-'3-Statement Model'!J32*'3-Statement Model'!J14</f>
        <v/>
      </c>
    </row>
    <row r="20" ht="16" customHeight="1">
      <c r="A20" s="14" t="inlineStr">
        <is>
          <t xml:space="preserve">  EBIT(1-t)</t>
        </is>
      </c>
      <c r="B20" s="16">
        <f>B18+B19</f>
        <v/>
      </c>
      <c r="C20" s="16">
        <f>C18+C19</f>
        <v/>
      </c>
      <c r="D20" s="16">
        <f>D18+D19</f>
        <v/>
      </c>
      <c r="E20" s="16">
        <f>E18+E19</f>
        <v/>
      </c>
      <c r="F20" s="16">
        <f>F18+F19</f>
        <v/>
      </c>
    </row>
    <row r="21" ht="16" customHeight="1">
      <c r="A21" s="11" t="inlineStr">
        <is>
          <t xml:space="preserve">  D&amp;A (add back)</t>
        </is>
      </c>
      <c r="B21" s="13">
        <f>'3-Statement Model'!F31</f>
        <v/>
      </c>
      <c r="C21" s="13">
        <f>'3-Statement Model'!G31</f>
        <v/>
      </c>
      <c r="D21" s="13">
        <f>'3-Statement Model'!H31</f>
        <v/>
      </c>
      <c r="E21" s="13">
        <f>'3-Statement Model'!I31</f>
        <v/>
      </c>
      <c r="F21" s="13">
        <f>'3-Statement Model'!J31</f>
        <v/>
      </c>
    </row>
    <row r="22" ht="16" customHeight="1">
      <c r="A22" s="11" t="inlineStr">
        <is>
          <t xml:space="preserve">  CapEx</t>
        </is>
      </c>
      <c r="B22" s="13">
        <f>'3-Statement Model'!F68</f>
        <v/>
      </c>
      <c r="C22" s="13">
        <f>'3-Statement Model'!G68</f>
        <v/>
      </c>
      <c r="D22" s="13">
        <f>'3-Statement Model'!H68</f>
        <v/>
      </c>
      <c r="E22" s="13">
        <f>'3-Statement Model'!I68</f>
        <v/>
      </c>
      <c r="F22" s="13">
        <f>'3-Statement Model'!J68</f>
        <v/>
      </c>
    </row>
    <row r="23" ht="16" customHeight="1">
      <c r="A23" s="11" t="inlineStr">
        <is>
          <t xml:space="preserve">  Δ NWC</t>
        </is>
      </c>
      <c r="B23" s="13">
        <f>'3-Statement Model'!F65</f>
        <v/>
      </c>
      <c r="C23" s="13">
        <f>'3-Statement Model'!G65</f>
        <v/>
      </c>
      <c r="D23" s="13">
        <f>'3-Statement Model'!H65</f>
        <v/>
      </c>
      <c r="E23" s="13">
        <f>'3-Statement Model'!I65</f>
        <v/>
      </c>
      <c r="F23" s="13">
        <f>'3-Statement Model'!J65</f>
        <v/>
      </c>
    </row>
    <row r="24" ht="16" customHeight="1">
      <c r="A24" s="14" t="inlineStr">
        <is>
          <t xml:space="preserve">  Free Cash Flow</t>
        </is>
      </c>
      <c r="B24" s="16">
        <f>B20+B21+B22+B23</f>
        <v/>
      </c>
      <c r="C24" s="16">
        <f>C20+C21+C22+C23</f>
        <v/>
      </c>
      <c r="D24" s="16">
        <f>D20+D21+D22+D23</f>
        <v/>
      </c>
      <c r="E24" s="16">
        <f>E20+E21+E22+E23</f>
        <v/>
      </c>
      <c r="F24" s="16">
        <f>F20+F21+F22+F23</f>
        <v/>
      </c>
    </row>
    <row r="26" ht="18" customHeight="1">
      <c r="A26" s="6" t="inlineStr">
        <is>
          <t>TERMINAL VALUE &amp; ENTERPRISE VALUE</t>
        </is>
      </c>
      <c r="B26" s="72" t="n"/>
      <c r="C26" s="73" t="n"/>
    </row>
    <row r="27" ht="16" customHeight="1">
      <c r="A27" s="11" t="inlineStr">
        <is>
          <t xml:space="preserve">  Terminal Growth Rate (%)</t>
        </is>
      </c>
      <c r="B27" s="9" t="n">
        <v>0.04</v>
      </c>
    </row>
    <row r="28" ht="16" customHeight="1">
      <c r="A28" s="11" t="inlineStr">
        <is>
          <t xml:space="preserve">  Terminal FCF (FCF_n × (1+g))</t>
        </is>
      </c>
      <c r="B28" s="13">
        <f>F24*(1+B27)</f>
        <v/>
      </c>
    </row>
    <row r="29" ht="16" customHeight="1">
      <c r="A29" s="14" t="inlineStr">
        <is>
          <t xml:space="preserve">  Terminal Value (Gordon Growth)</t>
        </is>
      </c>
      <c r="B29" s="16">
        <f>B28/(B14-B27)</f>
        <v/>
      </c>
    </row>
    <row r="30" ht="16" customHeight="1">
      <c r="A30" s="14" t="inlineStr">
        <is>
          <t xml:space="preserve">  PV of Terminal Value</t>
        </is>
      </c>
      <c r="B30" s="16">
        <f>B29/(1+B14)^5</f>
        <v/>
      </c>
    </row>
    <row r="31" ht="16" customHeight="1">
      <c r="A31" s="11" t="inlineStr">
        <is>
          <t xml:space="preserve">  PV of FCF — FY29E</t>
        </is>
      </c>
      <c r="B31" s="13">
        <f>F24/(1+$B$14)^5</f>
        <v/>
      </c>
    </row>
    <row r="36" ht="16" customHeight="1">
      <c r="A36" s="14" t="inlineStr">
        <is>
          <t>Sum of PV of FCFs</t>
        </is>
      </c>
      <c r="B36" s="24">
        <f>SUM(B31:B35)</f>
        <v/>
      </c>
    </row>
    <row r="38" ht="18" customHeight="1">
      <c r="A38" s="6" t="inlineStr">
        <is>
          <t>EQUITY BRIDGE &amp; PRICE TARGET</t>
        </is>
      </c>
      <c r="B38" s="72" t="n"/>
      <c r="C38" s="73" t="n"/>
    </row>
    <row r="39" ht="18" customHeight="1">
      <c r="A39" s="14" t="inlineStr">
        <is>
          <t xml:space="preserve">  Enterprise Value</t>
        </is>
      </c>
      <c r="B39" s="25">
        <f>B36+B30</f>
        <v/>
      </c>
    </row>
    <row r="40" ht="18" customHeight="1">
      <c r="A40" s="11" t="inlineStr">
        <is>
          <t xml:space="preserve">  Less: Net Debt</t>
        </is>
      </c>
      <c r="B40" s="12" t="n">
        <v>15411</v>
      </c>
    </row>
    <row r="41" ht="18" customHeight="1">
      <c r="A41" s="14" t="inlineStr">
        <is>
          <t xml:space="preserve">  Equity Value</t>
        </is>
      </c>
      <c r="B41" s="25">
        <f>B39-B40</f>
        <v/>
      </c>
    </row>
    <row r="42" ht="18" customHeight="1">
      <c r="A42" s="11" t="inlineStr">
        <is>
          <t xml:space="preserve">  Diluted Shares (Millions)</t>
        </is>
      </c>
      <c r="B42" s="13">
        <f>'3-Statement Model'!B82</f>
        <v/>
      </c>
    </row>
    <row r="43" ht="18" customHeight="1">
      <c r="A43" s="14" t="inlineStr">
        <is>
          <t xml:space="preserve">  Intrinsic Value per Share (₹)</t>
        </is>
      </c>
      <c r="B43" s="26">
        <f>B41/B42*1000000</f>
        <v/>
      </c>
    </row>
    <row r="44" ht="18" customHeight="1">
      <c r="A44" s="11" t="inlineStr">
        <is>
          <t xml:space="preserve">  Current Market Price (₹)</t>
        </is>
      </c>
      <c r="B44" s="27" t="n">
        <v>232.6</v>
      </c>
    </row>
    <row r="45" ht="18" customHeight="1">
      <c r="A45" s="11" t="inlineStr">
        <is>
          <t xml:space="preserve">  Implied Upside / (Downside) %</t>
        </is>
      </c>
      <c r="B45" s="28">
        <f>B43/B44-1</f>
        <v/>
      </c>
    </row>
    <row r="46" ht="18" customHeight="1">
      <c r="A46" s="14" t="inlineStr">
        <is>
          <t xml:space="preserve">  Rating</t>
        </is>
      </c>
      <c r="B46" s="29">
        <f>IF(B45&gt;0.15,"BUY",IF(B45&gt;-0.05,"HOLD","SELL"))</f>
        <v/>
      </c>
    </row>
  </sheetData>
  <mergeCells count="6">
    <mergeCell ref="A2:F2"/>
    <mergeCell ref="A16:F16"/>
    <mergeCell ref="A1:F1"/>
    <mergeCell ref="A4:C4"/>
    <mergeCell ref="A26:C26"/>
    <mergeCell ref="A38:C3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A6741"/>
    <outlinePr summaryBelow="1" summaryRight="1"/>
    <pageSetUpPr/>
  </sheetPr>
  <dimension ref="A1:L20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3" customWidth="1" min="3" max="3"/>
    <col width="12" customWidth="1" min="4" max="4"/>
    <col width="12" customWidth="1" min="5" max="5"/>
    <col width="12" customWidth="1" min="6" max="6"/>
    <col width="12" customWidth="1" min="7" max="7"/>
    <col width="13" customWidth="1" min="8" max="8"/>
    <col width="12" customWidth="1" min="9" max="9"/>
    <col width="12" customWidth="1" min="10" max="10"/>
    <col width="10" customWidth="1" min="11" max="11"/>
    <col width="10" customWidth="1" min="12" max="12"/>
  </cols>
  <sheetData>
    <row r="1" ht="28" customHeight="1">
      <c r="A1" s="30" t="inlineStr">
        <is>
          <t>COMPARABLE COMPANY ANALYSIS — Indian Broking Sector</t>
        </is>
      </c>
      <c r="B1" s="72" t="n"/>
      <c r="C1" s="72" t="n"/>
      <c r="D1" s="72" t="n"/>
      <c r="E1" s="72" t="n"/>
      <c r="F1" s="72" t="n"/>
      <c r="G1" s="72" t="n"/>
      <c r="H1" s="72" t="n"/>
      <c r="I1" s="72" t="n"/>
      <c r="J1" s="72" t="n"/>
      <c r="K1" s="72" t="n"/>
      <c r="L1" s="73" t="n"/>
    </row>
    <row r="2" ht="16" customHeight="1">
      <c r="A2" s="2" t="inlineStr">
        <is>
          <t>Source: Screener.in (free). Pull latest FY data for each peer. Angel One row auto-populated from 3-Statement Model.</t>
        </is>
      </c>
    </row>
    <row r="3" ht="34" customHeight="1">
      <c r="A3" s="31" t="inlineStr">
        <is>
          <t>Company</t>
        </is>
      </c>
      <c r="B3" s="31" t="inlineStr">
        <is>
          <t>NSE Ticker</t>
        </is>
      </c>
      <c r="C3" s="31" t="inlineStr">
        <is>
          <t>Market Cap
(₹Cr)</t>
        </is>
      </c>
      <c r="D3" s="31" t="inlineStr">
        <is>
          <t>Net Debt
(₹Cr)</t>
        </is>
      </c>
      <c r="E3" s="31" t="inlineStr">
        <is>
          <t>EV
(₹Cr)</t>
        </is>
      </c>
      <c r="F3" s="31" t="inlineStr">
        <is>
          <t>Revenue
(₹Cr)</t>
        </is>
      </c>
      <c r="G3" s="31" t="inlineStr">
        <is>
          <t>EBITDA
(₹Cr)</t>
        </is>
      </c>
      <c r="H3" s="31" t="inlineStr">
        <is>
          <t>EBITDA Margin
(%)</t>
        </is>
      </c>
      <c r="I3" s="31" t="inlineStr">
        <is>
          <t>PAT
(₹Cr)</t>
        </is>
      </c>
      <c r="J3" s="31" t="inlineStr">
        <is>
          <t>EV/EBITDA
(x)</t>
        </is>
      </c>
      <c r="K3" s="31" t="inlineStr">
        <is>
          <t>P/E
(x)</t>
        </is>
      </c>
      <c r="L3" s="31" t="inlineStr">
        <is>
          <t>P/B
(x)</t>
        </is>
      </c>
    </row>
    <row r="4" ht="17" customHeight="1">
      <c r="A4" s="32" t="inlineStr">
        <is>
          <t>Angel One Ltd</t>
        </is>
      </c>
      <c r="B4" s="33" t="inlineStr">
        <is>
          <t>ANGELONE</t>
        </is>
      </c>
      <c r="C4" s="34" t="n">
        <v>210120</v>
      </c>
      <c r="D4" s="34" t="n">
        <v>15411</v>
      </c>
      <c r="E4" s="34" t="n">
        <v>225531</v>
      </c>
      <c r="F4" s="34" t="n">
        <v>42798</v>
      </c>
      <c r="G4" s="34" t="n">
        <v>16990</v>
      </c>
      <c r="H4" s="35" t="n">
        <v>0.397</v>
      </c>
      <c r="I4" s="34" t="n">
        <v>11255</v>
      </c>
      <c r="J4" s="36">
        <f>E4/G4</f>
        <v/>
      </c>
      <c r="K4" s="36">
        <f>C4/I4</f>
        <v/>
      </c>
      <c r="L4" s="36" t="inlineStr"/>
    </row>
    <row r="5" ht="17" customHeight="1">
      <c r="A5" s="37" t="inlineStr">
        <is>
          <t>MOFSL</t>
        </is>
      </c>
      <c r="B5" s="38" t="inlineStr">
        <is>
          <t>MOTILALOFS</t>
        </is>
      </c>
      <c r="C5" s="39" t="n"/>
      <c r="D5" s="39" t="n"/>
      <c r="E5" s="39" t="n"/>
      <c r="F5" s="39" t="n"/>
      <c r="G5" s="39" t="n"/>
      <c r="H5" s="40" t="n"/>
      <c r="I5" s="39" t="n"/>
      <c r="J5" s="41">
        <f>E5/G5</f>
        <v/>
      </c>
      <c r="K5" s="41">
        <f>C5/I5</f>
        <v/>
      </c>
      <c r="L5" s="41" t="inlineStr"/>
    </row>
    <row r="6" ht="17" customHeight="1">
      <c r="A6" s="42" t="inlineStr">
        <is>
          <t>5Paisa Capital</t>
        </is>
      </c>
      <c r="B6" s="43" t="inlineStr">
        <is>
          <t>5PAISA</t>
        </is>
      </c>
      <c r="C6" s="39" t="n"/>
      <c r="D6" s="39" t="n"/>
      <c r="E6" s="39" t="n"/>
      <c r="F6" s="39" t="n"/>
      <c r="G6" s="39" t="n"/>
      <c r="H6" s="40" t="n"/>
      <c r="I6" s="39" t="n"/>
      <c r="J6" s="41">
        <f>E6/G6</f>
        <v/>
      </c>
      <c r="K6" s="41">
        <f>C6/I6</f>
        <v/>
      </c>
      <c r="L6" s="41" t="inlineStr"/>
    </row>
    <row r="7" ht="17" customHeight="1">
      <c r="A7" s="37" t="inlineStr">
        <is>
          <t>IIFL Securities</t>
        </is>
      </c>
      <c r="B7" s="38" t="inlineStr">
        <is>
          <t>IIFLSEC</t>
        </is>
      </c>
      <c r="C7" s="39" t="n"/>
      <c r="D7" s="39" t="n"/>
      <c r="E7" s="39" t="n"/>
      <c r="F7" s="39" t="n"/>
      <c r="G7" s="39" t="n"/>
      <c r="H7" s="40" t="n"/>
      <c r="I7" s="39" t="n"/>
      <c r="J7" s="41">
        <f>E7/G7</f>
        <v/>
      </c>
      <c r="K7" s="41">
        <f>C7/I7</f>
        <v/>
      </c>
      <c r="L7" s="41" t="inlineStr"/>
    </row>
    <row r="8" ht="17" customHeight="1">
      <c r="A8" s="42" t="inlineStr">
        <is>
          <t>Anand Rathi Wealth</t>
        </is>
      </c>
      <c r="B8" s="43" t="inlineStr">
        <is>
          <t>ANANDRATHI</t>
        </is>
      </c>
      <c r="C8" s="39" t="n"/>
      <c r="D8" s="39" t="n"/>
      <c r="E8" s="39" t="n"/>
      <c r="F8" s="39" t="n"/>
      <c r="G8" s="39" t="n"/>
      <c r="H8" s="40" t="n"/>
      <c r="I8" s="39" t="n"/>
      <c r="J8" s="41">
        <f>E8/G8</f>
        <v/>
      </c>
      <c r="K8" s="41">
        <f>C8/I8</f>
        <v/>
      </c>
      <c r="L8" s="41" t="inlineStr"/>
    </row>
    <row r="9" ht="17" customHeight="1">
      <c r="A9" s="37" t="inlineStr">
        <is>
          <t>Nuvama Wealth</t>
        </is>
      </c>
      <c r="B9" s="38" t="inlineStr">
        <is>
          <t>NUVAMA</t>
        </is>
      </c>
      <c r="C9" s="39" t="n"/>
      <c r="D9" s="39" t="n"/>
      <c r="E9" s="39" t="n"/>
      <c r="F9" s="39" t="n"/>
      <c r="G9" s="39" t="n"/>
      <c r="H9" s="40" t="n"/>
      <c r="I9" s="39" t="n"/>
      <c r="J9" s="41">
        <f>E9/G9</f>
        <v/>
      </c>
      <c r="K9" s="41">
        <f>C9/I9</f>
        <v/>
      </c>
      <c r="L9" s="41" t="inlineStr"/>
    </row>
    <row r="11" ht="20" customHeight="1">
      <c r="A11" s="4" t="inlineStr">
        <is>
          <t>Peer Median (ex-Angel One)</t>
        </is>
      </c>
      <c r="B11" s="73" t="n"/>
      <c r="C11" s="44">
        <f>MEDIAN(C5:C9)</f>
        <v/>
      </c>
      <c r="D11" s="44">
        <f>MEDIAN(D5:D9)</f>
        <v/>
      </c>
      <c r="E11" s="44">
        <f>MEDIAN(E5:E9)</f>
        <v/>
      </c>
      <c r="F11" s="44">
        <f>MEDIAN(F5:F9)</f>
        <v/>
      </c>
      <c r="G11" s="44">
        <f>MEDIAN(G5:G9)</f>
        <v/>
      </c>
      <c r="H11" s="44">
        <f>MEDIAN(H5:H9)</f>
        <v/>
      </c>
      <c r="I11" s="44">
        <f>MEDIAN(I5:I9)</f>
        <v/>
      </c>
      <c r="J11" s="44">
        <f>MEDIAN(J5:J9)</f>
        <v/>
      </c>
      <c r="K11" s="44">
        <f>MEDIAN(K5:K9)</f>
        <v/>
      </c>
      <c r="L11" s="44">
        <f>MEDIAN(L5:L9)</f>
        <v/>
      </c>
    </row>
    <row r="13" ht="18" customHeight="1">
      <c r="A13" s="6" t="inlineStr">
        <is>
          <t>IMPLIED VALUATION — ANGEL ONE AT PEER MEDIAN MULTIPLES</t>
        </is>
      </c>
      <c r="B13" s="72" t="n"/>
      <c r="C13" s="72" t="n"/>
      <c r="D13" s="72" t="n"/>
      <c r="E13" s="73" t="n"/>
    </row>
    <row r="14" ht="16" customHeight="1">
      <c r="A14" s="11" t="inlineStr">
        <is>
          <t xml:space="preserve">  Peer Median EV/EBITDA (x)</t>
        </is>
      </c>
      <c r="B14" s="13">
        <f>J11</f>
        <v/>
      </c>
    </row>
    <row r="15" ht="16" customHeight="1">
      <c r="A15" s="11" t="inlineStr">
        <is>
          <t xml:space="preserve">  Angel One EBITDA (₹Cr, FY24)</t>
        </is>
      </c>
      <c r="B15" s="12" t="inlineStr"/>
    </row>
    <row r="16" ht="16" customHeight="1">
      <c r="A16" s="14" t="inlineStr">
        <is>
          <t xml:space="preserve">  Implied EV at Peer EV/EBITDA</t>
        </is>
      </c>
      <c r="B16" s="16">
        <f>B14*B15</f>
        <v/>
      </c>
    </row>
    <row r="17" ht="16" customHeight="1">
      <c r="A17" s="11" t="inlineStr">
        <is>
          <t xml:space="preserve">  Implied Equity Value</t>
        </is>
      </c>
      <c r="B17" s="12" t="inlineStr"/>
    </row>
    <row r="18" ht="16" customHeight="1">
      <c r="A18" s="14" t="inlineStr">
        <is>
          <t xml:space="preserve">  Implied Price per Share (₹)</t>
        </is>
      </c>
      <c r="B18" s="45" t="inlineStr"/>
    </row>
    <row r="19" ht="16" customHeight="1">
      <c r="A19" s="11" t="inlineStr">
        <is>
          <t xml:space="preserve">  Current Price (₹)</t>
        </is>
      </c>
      <c r="B19" s="46" t="n">
        <v>212.12</v>
      </c>
    </row>
    <row r="20" ht="16" customHeight="1">
      <c r="A20" s="14" t="inlineStr">
        <is>
          <t xml:space="preserve">  Implied Upside / (Downside) %</t>
        </is>
      </c>
      <c r="B20" s="47">
        <f>IF(B19=0,"",B18/B19-1)</f>
        <v/>
      </c>
    </row>
  </sheetData>
  <mergeCells count="4">
    <mergeCell ref="A2:L2"/>
    <mergeCell ref="A11:B11"/>
    <mergeCell ref="A1:L1"/>
    <mergeCell ref="A13:E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A6741"/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28" customHeight="1">
      <c r="A1" s="30" t="inlineStr">
        <is>
          <t>SCENARIO ANALYSIS — Bull / Base / Bear</t>
        </is>
      </c>
      <c r="B1" s="72" t="n"/>
      <c r="C1" s="72" t="n"/>
      <c r="D1" s="72" t="n"/>
      <c r="E1" s="73" t="n"/>
    </row>
    <row r="2" ht="16" customHeight="1">
      <c r="A2" s="2" t="inlineStr">
        <is>
          <t>Adjust key drivers per scenario. Price targets auto-calculate using DCF WACC and terminal growth.</t>
        </is>
      </c>
    </row>
    <row r="4" ht="22" customHeight="1">
      <c r="A4" s="3" t="inlineStr">
        <is>
          <t>Driver / Assumption</t>
        </is>
      </c>
      <c r="C4" s="48" t="inlineStr">
        <is>
          <t>Bear</t>
        </is>
      </c>
      <c r="D4" s="5" t="inlineStr">
        <is>
          <t>Base</t>
        </is>
      </c>
      <c r="E4" s="49" t="inlineStr">
        <is>
          <t>Bull</t>
        </is>
      </c>
    </row>
    <row r="5" ht="18" customHeight="1">
      <c r="A5" s="11" t="inlineStr">
        <is>
          <t xml:space="preserve">  Active Client CAGR (FY25–29E, %)</t>
        </is>
      </c>
      <c r="B5" s="50" t="inlineStr">
        <is>
          <t>8%</t>
        </is>
      </c>
      <c r="C5" s="51" t="inlineStr">
        <is>
          <t>15%</t>
        </is>
      </c>
      <c r="D5" s="52" t="inlineStr">
        <is>
          <t>22%</t>
        </is>
      </c>
    </row>
    <row r="6" ht="18" customHeight="1">
      <c r="A6" s="11" t="inlineStr">
        <is>
          <t xml:space="preserve">  ARPU Growth (%/yr)</t>
        </is>
      </c>
      <c r="B6" s="50" t="inlineStr">
        <is>
          <t>3%</t>
        </is>
      </c>
      <c r="C6" s="51" t="inlineStr">
        <is>
          <t>5%</t>
        </is>
      </c>
      <c r="D6" s="52" t="inlineStr">
        <is>
          <t>7%</t>
        </is>
      </c>
    </row>
    <row r="7" ht="18" customHeight="1">
      <c r="A7" s="11" t="inlineStr">
        <is>
          <t xml:space="preserve">  EBITDA Margin (FY29E, %)</t>
        </is>
      </c>
      <c r="B7" s="50" t="inlineStr">
        <is>
          <t>35%</t>
        </is>
      </c>
      <c r="C7" s="51" t="inlineStr">
        <is>
          <t>42%</t>
        </is>
      </c>
      <c r="D7" s="52" t="inlineStr">
        <is>
          <t>47%</t>
        </is>
      </c>
    </row>
    <row r="8" ht="18" customHeight="1">
      <c r="A8" s="11" t="inlineStr">
        <is>
          <t xml:space="preserve">  Terminal Growth Rate (%)</t>
        </is>
      </c>
      <c r="B8" s="50" t="inlineStr">
        <is>
          <t>3.5%</t>
        </is>
      </c>
      <c r="C8" s="51" t="inlineStr">
        <is>
          <t>4.0%</t>
        </is>
      </c>
      <c r="D8" s="52" t="inlineStr">
        <is>
          <t>5.0%</t>
        </is>
      </c>
    </row>
    <row r="9" ht="18" customHeight="1">
      <c r="A9" s="11" t="inlineStr">
        <is>
          <t xml:space="preserve">  WACC (%)</t>
        </is>
      </c>
      <c r="B9" s="50" t="inlineStr">
        <is>
          <t>13%</t>
        </is>
      </c>
      <c r="C9" s="51" t="inlineStr">
        <is>
          <t>12%</t>
        </is>
      </c>
      <c r="D9" s="52" t="inlineStr">
        <is>
          <t>11%</t>
        </is>
      </c>
    </row>
    <row r="11" ht="18" customHeight="1">
      <c r="A11" s="6" t="inlineStr">
        <is>
          <t>SCENARIO OUTPUTS — PRICE TARGETS</t>
        </is>
      </c>
      <c r="B11" s="72" t="n"/>
      <c r="C11" s="72" t="n"/>
      <c r="D11" s="73" t="n"/>
    </row>
    <row r="12" ht="18" customHeight="1">
      <c r="A12" s="11" t="inlineStr">
        <is>
          <t>FY29E Revenue (₹Mn)</t>
        </is>
      </c>
      <c r="B12" s="53" t="n"/>
      <c r="C12" s="53" t="n"/>
      <c r="D12" s="53" t="n"/>
    </row>
    <row r="13" ht="18" customHeight="1">
      <c r="A13" s="11" t="inlineStr">
        <is>
          <t>FY29E EBITDA (₹Mn)</t>
        </is>
      </c>
      <c r="B13" s="53" t="n"/>
      <c r="C13" s="53" t="n"/>
      <c r="D13" s="53" t="n"/>
    </row>
    <row r="14" ht="18" customHeight="1">
      <c r="A14" s="11" t="inlineStr">
        <is>
          <t>FY29E PAT (₹Mn)</t>
        </is>
      </c>
      <c r="B14" s="53" t="n"/>
      <c r="C14" s="53" t="n"/>
      <c r="D14" s="53" t="n"/>
    </row>
    <row r="15" ht="8" customHeight="1"/>
    <row r="16" ht="18" customHeight="1">
      <c r="A16" s="11" t="inlineStr">
        <is>
          <t>Implied EV (₹Mn)</t>
        </is>
      </c>
      <c r="B16" s="53" t="n"/>
      <c r="C16" s="53" t="n"/>
      <c r="D16" s="53" t="n"/>
    </row>
    <row r="17" ht="18" customHeight="1">
      <c r="A17" s="11" t="inlineStr">
        <is>
          <t>Equity Value (₹Mn)</t>
        </is>
      </c>
      <c r="B17" s="53" t="n"/>
      <c r="C17" s="53" t="n"/>
      <c r="D17" s="53" t="n"/>
    </row>
    <row r="18" ht="18" customHeight="1">
      <c r="A18" s="14" t="inlineStr">
        <is>
          <t>Price per Share (₹)</t>
        </is>
      </c>
      <c r="B18" s="54" t="n"/>
      <c r="C18" s="54" t="n"/>
      <c r="D18" s="54" t="n"/>
    </row>
    <row r="19" ht="18" customHeight="1">
      <c r="A19" s="11" t="inlineStr">
        <is>
          <t>Upside vs Current (₹212)</t>
        </is>
      </c>
      <c r="B19" s="28" t="n"/>
      <c r="C19" s="28" t="n"/>
      <c r="D19" s="28" t="n"/>
    </row>
    <row r="20" ht="18" customHeight="1">
      <c r="A20" s="14" t="inlineStr">
        <is>
          <t>Rating</t>
        </is>
      </c>
      <c r="B20" s="54" t="n"/>
      <c r="C20" s="54" t="n"/>
      <c r="D20" s="54" t="n"/>
    </row>
    <row r="22" ht="30" customHeight="1">
      <c r="A22" s="55" t="inlineStr">
        <is>
          <t>ℹ️  Price targets require the 3-Statement Model to be filled with historical data. Then build three separate scenario runs by changing the assumption inputs in Tab 1.</t>
        </is>
      </c>
    </row>
  </sheetData>
  <mergeCells count="4">
    <mergeCell ref="A2:E2"/>
    <mergeCell ref="A1:E1"/>
    <mergeCell ref="A22:D22"/>
    <mergeCell ref="A11:D1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4A6741"/>
    <outlinePr summaryBelow="1" summaryRight="1"/>
    <pageSetUpPr/>
  </sheetPr>
  <dimension ref="A1:L23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8" customHeight="1">
      <c r="A1" s="30" t="inlineStr">
        <is>
          <t>SENSITIVITY ANALYSIS — Price Target vs. Key Assumptions</t>
        </is>
      </c>
      <c r="B1" s="72" t="n"/>
      <c r="C1" s="72" t="n"/>
      <c r="D1" s="72" t="n"/>
      <c r="E1" s="72" t="n"/>
      <c r="F1" s="72" t="n"/>
      <c r="G1" s="72" t="n"/>
      <c r="H1" s="72" t="n"/>
      <c r="I1" s="72" t="n"/>
      <c r="J1" s="72" t="n"/>
      <c r="K1" s="72" t="n"/>
      <c r="L1" s="73" t="n"/>
    </row>
    <row r="2" ht="28" customHeight="1">
      <c r="A2" s="55" t="inlineStr">
        <is>
          <t>To use Excel Data Tables: fill in the base case in DCF tab → select the sensitivity range → Data → What-If Analysis → Data Table → row input = WACC cell, column input = terminal growth cell.</t>
        </is>
      </c>
    </row>
    <row r="4" ht="18" customHeight="1">
      <c r="A4" s="6" t="inlineStr">
        <is>
          <t>TABLE 1 — IMPLIED PRICE (₹) VS. WACC × TERMINAL GROWTH RATE</t>
        </is>
      </c>
      <c r="B4" s="72" t="n"/>
      <c r="C4" s="72" t="n"/>
      <c r="D4" s="72" t="n"/>
      <c r="E4" s="72" t="n"/>
      <c r="F4" s="72" t="n"/>
      <c r="G4" s="72" t="n"/>
      <c r="H4" s="72" t="n"/>
      <c r="I4" s="73" t="n"/>
    </row>
    <row r="5" ht="20" customHeight="1">
      <c r="A5" s="56" t="inlineStr">
        <is>
          <t>WACC ↓ / Terminal g →</t>
        </is>
      </c>
      <c r="B5" s="5" t="inlineStr">
        <is>
          <t>3.0%</t>
        </is>
      </c>
      <c r="C5" s="5" t="inlineStr">
        <is>
          <t>3.5%</t>
        </is>
      </c>
      <c r="D5" s="5" t="inlineStr">
        <is>
          <t>4.0%</t>
        </is>
      </c>
      <c r="E5" s="5" t="inlineStr">
        <is>
          <t>4.5%</t>
        </is>
      </c>
      <c r="F5" s="5" t="inlineStr">
        <is>
          <t>5.0%</t>
        </is>
      </c>
      <c r="G5" s="5" t="inlineStr">
        <is>
          <t>5.5%</t>
        </is>
      </c>
      <c r="H5" s="5" t="inlineStr">
        <is>
          <t>6.0%</t>
        </is>
      </c>
    </row>
    <row r="6" ht="17" customHeight="1">
      <c r="A6" s="5" t="inlineStr">
        <is>
          <t>10%</t>
        </is>
      </c>
      <c r="B6" s="57" t="n">
        <v>320</v>
      </c>
      <c r="C6" s="57" t="n">
        <v>345</v>
      </c>
      <c r="D6" s="57" t="n">
        <v>373</v>
      </c>
      <c r="E6" s="57" t="n">
        <v>407</v>
      </c>
      <c r="F6" s="57" t="n">
        <v>448</v>
      </c>
      <c r="G6" s="57" t="n">
        <v>498</v>
      </c>
      <c r="H6" s="57" t="n">
        <v>560</v>
      </c>
    </row>
    <row r="7" ht="17" customHeight="1">
      <c r="A7" s="5" t="inlineStr">
        <is>
          <t>11%</t>
        </is>
      </c>
      <c r="B7" s="57" t="n">
        <v>280</v>
      </c>
      <c r="C7" s="57" t="n">
        <v>299</v>
      </c>
      <c r="D7" s="57" t="n">
        <v>320</v>
      </c>
      <c r="E7" s="57" t="n">
        <v>345</v>
      </c>
      <c r="F7" s="57" t="n">
        <v>373</v>
      </c>
      <c r="G7" s="57" t="n">
        <v>407</v>
      </c>
      <c r="H7" s="57" t="n">
        <v>448</v>
      </c>
    </row>
    <row r="8" ht="17" customHeight="1">
      <c r="A8" s="5" t="inlineStr">
        <is>
          <t>12%</t>
        </is>
      </c>
      <c r="B8" s="57" t="n">
        <v>249</v>
      </c>
      <c r="C8" s="57" t="n">
        <v>264</v>
      </c>
      <c r="D8" s="58" t="n">
        <v>280</v>
      </c>
      <c r="E8" s="57" t="n">
        <v>299</v>
      </c>
      <c r="F8" s="57" t="n">
        <v>320</v>
      </c>
      <c r="G8" s="57" t="n">
        <v>345</v>
      </c>
      <c r="H8" s="57" t="n">
        <v>373</v>
      </c>
    </row>
    <row r="9" ht="17" customHeight="1">
      <c r="A9" s="5" t="inlineStr">
        <is>
          <t>13%</t>
        </is>
      </c>
      <c r="B9" s="57" t="n">
        <v>224</v>
      </c>
      <c r="C9" s="57" t="n">
        <v>236</v>
      </c>
      <c r="D9" s="57" t="n">
        <v>249</v>
      </c>
      <c r="E9" s="57" t="n">
        <v>264</v>
      </c>
      <c r="F9" s="57" t="n">
        <v>280</v>
      </c>
      <c r="G9" s="57" t="n">
        <v>299</v>
      </c>
      <c r="H9" s="57" t="n">
        <v>320</v>
      </c>
    </row>
    <row r="10" ht="17" customHeight="1">
      <c r="A10" s="5" t="inlineStr">
        <is>
          <t>14%</t>
        </is>
      </c>
      <c r="B10" s="59" t="n">
        <v>204</v>
      </c>
      <c r="C10" s="57" t="n">
        <v>213</v>
      </c>
      <c r="D10" s="57" t="n">
        <v>224</v>
      </c>
      <c r="E10" s="57" t="n">
        <v>236</v>
      </c>
      <c r="F10" s="57" t="n">
        <v>249</v>
      </c>
      <c r="G10" s="57" t="n">
        <v>264</v>
      </c>
      <c r="H10" s="57" t="n">
        <v>280</v>
      </c>
    </row>
    <row r="11" ht="17" customHeight="1">
      <c r="A11" s="5" t="inlineStr">
        <is>
          <t>15%</t>
        </is>
      </c>
      <c r="B11" s="59" t="n">
        <v>187</v>
      </c>
      <c r="C11" s="59" t="n">
        <v>195</v>
      </c>
      <c r="D11" s="59" t="n">
        <v>204</v>
      </c>
      <c r="E11" s="57" t="n">
        <v>213</v>
      </c>
      <c r="F11" s="57" t="n">
        <v>224</v>
      </c>
      <c r="G11" s="57" t="n">
        <v>236</v>
      </c>
      <c r="H11" s="57" t="n">
        <v>249</v>
      </c>
    </row>
    <row r="13">
      <c r="A13" s="60" t="inlineStr">
        <is>
          <t>🟢 Green = upside vs. ₹212 current price   |   🔴 Red = downside   |   Bold cell = Base Case (WACC 12%, g 4%)</t>
        </is>
      </c>
    </row>
    <row r="15" ht="18" customHeight="1">
      <c r="A15" s="6" t="inlineStr">
        <is>
          <t>TABLE 2 — IMPLIED UPSIDE (%) VS. REVENUE CAGR × EBITDA MARGIN (FY29E)</t>
        </is>
      </c>
      <c r="B15" s="72" t="n"/>
      <c r="C15" s="72" t="n"/>
      <c r="D15" s="72" t="n"/>
      <c r="E15" s="72" t="n"/>
      <c r="F15" s="72" t="n"/>
      <c r="G15" s="72" t="n"/>
      <c r="H15" s="72" t="n"/>
      <c r="I15" s="73" t="n"/>
    </row>
    <row r="16" ht="20" customHeight="1">
      <c r="A16" s="56" t="inlineStr">
        <is>
          <t>Rev CAGR ↓ / Margin →</t>
        </is>
      </c>
      <c r="B16" s="5" t="inlineStr">
        <is>
          <t>33%</t>
        </is>
      </c>
      <c r="C16" s="5" t="inlineStr">
        <is>
          <t>36%</t>
        </is>
      </c>
      <c r="D16" s="5" t="inlineStr">
        <is>
          <t>40%</t>
        </is>
      </c>
      <c r="E16" s="5" t="inlineStr">
        <is>
          <t>43%</t>
        </is>
      </c>
      <c r="F16" s="5" t="inlineStr">
        <is>
          <t>46%</t>
        </is>
      </c>
      <c r="G16" s="5" t="inlineStr">
        <is>
          <t>49%</t>
        </is>
      </c>
    </row>
    <row r="17" ht="17" customHeight="1">
      <c r="A17" s="5" t="inlineStr">
        <is>
          <t>10%</t>
        </is>
      </c>
      <c r="B17" s="61" t="n">
        <v>-0.4761904761904761</v>
      </c>
      <c r="C17" s="61" t="n">
        <v>-0.4285714285714285</v>
      </c>
      <c r="D17" s="61" t="n">
        <v>-0.365079365079365</v>
      </c>
      <c r="E17" s="61" t="n">
        <v>-0.3174603174603174</v>
      </c>
      <c r="F17" s="61" t="n">
        <v>-0.2698412698412697</v>
      </c>
      <c r="G17" s="61" t="n">
        <v>-0.2222222222222221</v>
      </c>
    </row>
    <row r="18" ht="17" customHeight="1">
      <c r="A18" s="5" t="inlineStr">
        <is>
          <t>13%</t>
        </is>
      </c>
      <c r="B18" s="61" t="n">
        <v>-0.3190476190476189</v>
      </c>
      <c r="C18" s="61" t="n">
        <v>-0.2571428571428571</v>
      </c>
      <c r="D18" s="61" t="n">
        <v>-0.1746031746031745</v>
      </c>
      <c r="E18" s="61" t="n">
        <v>-0.1126984126984127</v>
      </c>
      <c r="F18" s="61" t="n">
        <v>-0.05079365079365072</v>
      </c>
      <c r="G18" s="62" t="n">
        <v>0.01111111111111129</v>
      </c>
    </row>
    <row r="19" ht="17" customHeight="1">
      <c r="A19" s="5" t="inlineStr">
        <is>
          <t>15%</t>
        </is>
      </c>
      <c r="B19" s="61" t="n">
        <v>-0.2142857142857142</v>
      </c>
      <c r="C19" s="61" t="n">
        <v>-0.1428571428571429</v>
      </c>
      <c r="D19" s="61" t="n">
        <v>-0.04761904761904756</v>
      </c>
      <c r="E19" s="62" t="n">
        <v>0.02380952380952372</v>
      </c>
      <c r="F19" s="62" t="n">
        <v>0.09523809523809534</v>
      </c>
      <c r="G19" s="62" t="n">
        <v>0.1666666666666667</v>
      </c>
    </row>
    <row r="20" ht="17" customHeight="1">
      <c r="A20" s="5" t="inlineStr">
        <is>
          <t>18%</t>
        </is>
      </c>
      <c r="B20" s="61" t="n">
        <v>-0.05714285714285705</v>
      </c>
      <c r="C20" s="62" t="n">
        <v>0.02857142857142847</v>
      </c>
      <c r="D20" s="62" t="n">
        <v>0.1428571428571428</v>
      </c>
      <c r="E20" s="62" t="n">
        <v>0.2285714285714284</v>
      </c>
      <c r="F20" s="62" t="n">
        <v>0.3142857142857143</v>
      </c>
      <c r="G20" s="62" t="n">
        <v>0.4000000000000001</v>
      </c>
    </row>
    <row r="21" ht="17" customHeight="1">
      <c r="A21" s="5" t="inlineStr">
        <is>
          <t>22%</t>
        </is>
      </c>
      <c r="B21" s="62" t="n">
        <v>0.1523809523809525</v>
      </c>
      <c r="C21" s="62" t="n">
        <v>0.2571428571428571</v>
      </c>
      <c r="D21" s="62" t="n">
        <v>0.396825396825397</v>
      </c>
      <c r="E21" s="62" t="n">
        <v>0.5015873015873016</v>
      </c>
      <c r="F21" s="62" t="n">
        <v>0.6063492063492066</v>
      </c>
      <c r="G21" s="62" t="n">
        <v>0.7111111111111112</v>
      </c>
    </row>
    <row r="23" ht="24" customHeight="1">
      <c r="A23" s="60" t="inlineStr">
        <is>
          <t>ℹ️  Values are illustrative approximations. Use Excel Data Tables (Data → What-If Analysis) for exact figures once the model is populated.</t>
        </is>
      </c>
    </row>
  </sheetData>
  <mergeCells count="6">
    <mergeCell ref="A15:I15"/>
    <mergeCell ref="A2:L2"/>
    <mergeCell ref="A1:L1"/>
    <mergeCell ref="A13:H13"/>
    <mergeCell ref="A23:H23"/>
    <mergeCell ref="A4:I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A7A4A"/>
    <outlinePr summaryBelow="1" summaryRight="1"/>
    <pageSetUpPr/>
  </sheetPr>
  <dimension ref="A1:H34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36" customHeight="1">
      <c r="A1" s="63" t="inlineStr">
        <is>
          <t>ANGEL ONE LTD (NSE: ANGELONE) — EQUITY RESEARCH SUMMARY</t>
        </is>
      </c>
      <c r="B1" s="72" t="n"/>
      <c r="C1" s="72" t="n"/>
      <c r="D1" s="72" t="n"/>
      <c r="E1" s="72" t="n"/>
      <c r="F1" s="72" t="n"/>
      <c r="G1" s="72" t="n"/>
      <c r="H1" s="73" t="n"/>
    </row>
    <row r="2" ht="16" customHeight="1">
      <c r="A2" s="2" t="inlineStr">
        <is>
          <t>Prepared by: Dhruv Mandavkar   |   Date: March 2026   |   All figures in ₹ Millions unless stated</t>
        </is>
      </c>
    </row>
    <row r="4" ht="18" customHeight="1">
      <c r="A4" s="6" t="inlineStr">
        <is>
          <t>PRICE TARGET &amp; RATING</t>
        </is>
      </c>
      <c r="B4" s="72" t="n"/>
      <c r="C4" s="73" t="n"/>
      <c r="D4" s="6" t="inlineStr">
        <is>
          <t>KEY FINANCIAL METRICS</t>
        </is>
      </c>
      <c r="E4" s="72" t="n"/>
      <c r="F4" s="72" t="n"/>
      <c r="G4" s="72" t="n"/>
      <c r="H4" s="73" t="n"/>
    </row>
    <row r="5" ht="18" customHeight="1">
      <c r="A5" s="14" t="inlineStr">
        <is>
          <t>DCF Price Target (₹)</t>
        </is>
      </c>
      <c r="B5" s="64">
        <f>'DCF Valuation'!B47</f>
        <v/>
      </c>
      <c r="D5" s="11" t="inlineStr">
        <is>
          <t>FY24 Revenue (₹Mn)</t>
        </is>
      </c>
      <c r="E5" s="13">
        <f>'3-Statement Model'!E23</f>
        <v/>
      </c>
    </row>
    <row r="6" ht="18" customHeight="1">
      <c r="A6" s="11" t="inlineStr">
        <is>
          <t>Current Market Price (₹)</t>
        </is>
      </c>
      <c r="B6" s="65" t="n">
        <v>212.12</v>
      </c>
      <c r="D6" s="11" t="inlineStr">
        <is>
          <t>FY24 EBITDA Margin (%)</t>
        </is>
      </c>
      <c r="E6" s="17">
        <f>'3-Statement Model'!E30</f>
        <v/>
      </c>
    </row>
    <row r="7" ht="18" customHeight="1">
      <c r="A7" s="14" t="inlineStr">
        <is>
          <t>Implied Upside / (Downside)</t>
        </is>
      </c>
      <c r="B7" s="66">
        <f>'DCF Valuation'!B49</f>
        <v/>
      </c>
      <c r="D7" s="11" t="inlineStr">
        <is>
          <t>FY24 PAT (₹Mn)</t>
        </is>
      </c>
      <c r="E7" s="13">
        <f>'3-Statement Model'!E36</f>
        <v/>
      </c>
    </row>
    <row r="8" ht="18" customHeight="1">
      <c r="A8" s="14" t="inlineStr">
        <is>
          <t>Rating (DCF-based)</t>
        </is>
      </c>
      <c r="B8" s="67">
        <f>'DCF Valuation'!B50</f>
        <v/>
      </c>
      <c r="D8" s="11" t="inlineStr">
        <is>
          <t>FY24 EPS (₹)</t>
        </is>
      </c>
      <c r="E8" s="18">
        <f>'3-Statement Model'!E38</f>
        <v/>
      </c>
    </row>
    <row r="9" ht="18" customHeight="1">
      <c r="A9" s="11" t="inlineStr">
        <is>
          <t>52-Week High (₹)</t>
        </is>
      </c>
      <c r="B9" s="65" t="n">
        <v>328.5</v>
      </c>
      <c r="D9" s="11" t="inlineStr">
        <is>
          <t>FY29E Revenue (₹Mn)</t>
        </is>
      </c>
      <c r="E9" s="13">
        <f>'3-Statement Model'!J23</f>
        <v/>
      </c>
    </row>
    <row r="10" ht="18" customHeight="1">
      <c r="A10" s="11" t="inlineStr">
        <is>
          <t>52-Week Low (₹)</t>
        </is>
      </c>
      <c r="B10" s="65" t="n">
        <v>194.1</v>
      </c>
      <c r="D10" s="11" t="inlineStr">
        <is>
          <t>FY29E EBITDA Margin (%)</t>
        </is>
      </c>
      <c r="E10" s="17">
        <f>'3-Statement Model'!J30</f>
        <v/>
      </c>
    </row>
    <row r="11" ht="18" customHeight="1">
      <c r="A11" s="11" t="inlineStr">
        <is>
          <t>Market Cap (₹ Crore)</t>
        </is>
      </c>
      <c r="B11" s="68" t="n">
        <v>20431</v>
      </c>
      <c r="D11" s="11" t="inlineStr">
        <is>
          <t>FY29E PAT (₹Mn)</t>
        </is>
      </c>
      <c r="E11" s="13">
        <f>'3-Statement Model'!J36</f>
        <v/>
      </c>
    </row>
    <row r="12" ht="18" customHeight="1">
      <c r="A12" s="11" t="inlineStr">
        <is>
          <t>P/E (trailing)</t>
        </is>
      </c>
      <c r="B12" s="68" t="n">
        <v>19.08</v>
      </c>
      <c r="D12" s="11" t="inlineStr">
        <is>
          <t>Revenue CAGR FY24–29E (%)</t>
        </is>
      </c>
      <c r="E12" s="17">
        <f>(J23/'3-Statement Model'!E23)^(1/5)-1</f>
        <v/>
      </c>
    </row>
    <row r="14" ht="18" customHeight="1">
      <c r="A14" s="6" t="inlineStr">
        <is>
          <t>INVESTMENT THESIS</t>
        </is>
      </c>
      <c r="B14" s="72" t="n"/>
      <c r="C14" s="72" t="n"/>
      <c r="D14" s="72" t="n"/>
      <c r="E14" s="72" t="n"/>
      <c r="F14" s="72" t="n"/>
      <c r="G14" s="72" t="n"/>
      <c r="H14" s="73" t="n"/>
    </row>
    <row r="15" ht="20" customHeight="1">
      <c r="A15" s="69" t="inlineStr">
        <is>
          <t>India's structural shift from physical savings to equity markets is the central thesis. Angel One (ANGELONE) is the largest listed retail broker by active clients, with ~22M active users out of a 140M+ demat account base that continues to grow structurally.
Key risk: SEBI's F&amp;O margin changes have compressed take rates and triggered a sharp Q4 FY25 miss (revenue -22%, PAT -49% YoY). The bull case requires margin recovery and client reactivation as retail F&amp;O volumes normalise.
Current price: ₹212 vs. 52-week high of ₹328. At 19x P/E, the market is pricing in significant structural pressure. The DCF price target determines whether this is a dislocation or fair value.</t>
        </is>
      </c>
      <c r="B15" s="74" t="n"/>
      <c r="C15" s="74" t="n"/>
      <c r="D15" s="74" t="n"/>
      <c r="E15" s="74" t="n"/>
      <c r="F15" s="74" t="n"/>
      <c r="G15" s="74" t="n"/>
      <c r="H15" s="75" t="n"/>
    </row>
    <row r="16" ht="20" customHeight="1">
      <c r="A16" s="76" t="n"/>
      <c r="H16" s="77" t="n"/>
    </row>
    <row r="17" ht="20" customHeight="1">
      <c r="A17" s="76" t="n"/>
      <c r="H17" s="77" t="n"/>
    </row>
    <row r="18" ht="20" customHeight="1">
      <c r="A18" s="76" t="n"/>
      <c r="H18" s="77" t="n"/>
    </row>
    <row r="19" ht="20" customHeight="1">
      <c r="A19" s="78" t="n"/>
      <c r="B19" s="79" t="n"/>
      <c r="C19" s="79" t="n"/>
      <c r="D19" s="79" t="n"/>
      <c r="E19" s="79" t="n"/>
      <c r="F19" s="79" t="n"/>
      <c r="G19" s="79" t="n"/>
      <c r="H19" s="80" t="n"/>
    </row>
    <row r="21" ht="18" customHeight="1">
      <c r="A21" s="6" t="inlineStr">
        <is>
          <t>DATA SOURCES</t>
        </is>
      </c>
      <c r="B21" s="72" t="n"/>
      <c r="C21" s="72" t="n"/>
      <c r="D21" s="72" t="n"/>
      <c r="E21" s="72" t="n"/>
      <c r="F21" s="72" t="n"/>
      <c r="G21" s="72" t="n"/>
      <c r="H21" s="73" t="n"/>
    </row>
    <row r="22" ht="16" customHeight="1">
      <c r="A22" s="70" t="inlineStr">
        <is>
          <t>Angel One Investor Relations: https://www.angelone.in/investor-relations</t>
        </is>
      </c>
      <c r="B22" s="72" t="n"/>
      <c r="C22" s="72" t="n"/>
      <c r="D22" s="72" t="n"/>
      <c r="E22" s="72" t="n"/>
      <c r="F22" s="72" t="n"/>
      <c r="G22" s="72" t="n"/>
      <c r="H22" s="73" t="n"/>
    </row>
    <row r="23" ht="16" customHeight="1">
      <c r="A23" s="70" t="inlineStr">
        <is>
          <t>BSE Filings (code 543235): https://www.bseindia.com</t>
        </is>
      </c>
      <c r="B23" s="72" t="n"/>
      <c r="C23" s="72" t="n"/>
      <c r="D23" s="72" t="n"/>
      <c r="E23" s="72" t="n"/>
      <c r="F23" s="72" t="n"/>
      <c r="G23" s="72" t="n"/>
      <c r="H23" s="73" t="n"/>
    </row>
    <row r="24" ht="16" customHeight="1">
      <c r="A24" s="70" t="inlineStr">
        <is>
          <t>Screener.in: https://www.screener.in/company/ANGELONE/consolidated/</t>
        </is>
      </c>
      <c r="B24" s="72" t="n"/>
      <c r="C24" s="72" t="n"/>
      <c r="D24" s="72" t="n"/>
      <c r="E24" s="72" t="n"/>
      <c r="F24" s="72" t="n"/>
      <c r="G24" s="72" t="n"/>
      <c r="H24" s="73" t="n"/>
    </row>
    <row r="25" ht="16" customHeight="1">
      <c r="A25" s="70" t="inlineStr">
        <is>
          <t>SEBI monthly broker data: https://www.sebi.gov.in</t>
        </is>
      </c>
      <c r="B25" s="72" t="n"/>
      <c r="C25" s="72" t="n"/>
      <c r="D25" s="72" t="n"/>
      <c r="E25" s="72" t="n"/>
      <c r="F25" s="72" t="n"/>
      <c r="G25" s="72" t="n"/>
      <c r="H25" s="73" t="n"/>
    </row>
    <row r="26" ht="16" customHeight="1">
      <c r="A26" s="70" t="inlineStr">
        <is>
          <t>NSE monthly market data: https://www.nseindia.com</t>
        </is>
      </c>
      <c r="B26" s="72" t="n"/>
      <c r="C26" s="72" t="n"/>
      <c r="D26" s="72" t="n"/>
      <c r="E26" s="72" t="n"/>
      <c r="F26" s="72" t="n"/>
      <c r="G26" s="72" t="n"/>
      <c r="H26" s="73" t="n"/>
    </row>
    <row r="27" ht="16" customHeight="1">
      <c r="A27" s="70" t="inlineStr">
        <is>
          <t>AMFI data: https://www.amfiindia.com</t>
        </is>
      </c>
      <c r="B27" s="72" t="n"/>
      <c r="C27" s="72" t="n"/>
      <c r="D27" s="72" t="n"/>
      <c r="E27" s="72" t="n"/>
      <c r="F27" s="72" t="n"/>
      <c r="G27" s="72" t="n"/>
      <c r="H27" s="73" t="n"/>
    </row>
    <row r="29" ht="18" customHeight="1">
      <c r="A29" s="6" t="inlineStr">
        <is>
          <t>KEY RISKS</t>
        </is>
      </c>
      <c r="B29" s="72" t="n"/>
      <c r="C29" s="72" t="n"/>
      <c r="D29" s="72" t="n"/>
      <c r="E29" s="72" t="n"/>
      <c r="F29" s="72" t="n"/>
      <c r="G29" s="72" t="n"/>
      <c r="H29" s="73" t="n"/>
    </row>
    <row r="30" ht="22" customHeight="1">
      <c r="A30" s="71" t="inlineStr">
        <is>
          <t>• Regulatory: Further SEBI F&amp;O tightening could structurally reduce retail participation and brokerage take rates</t>
        </is>
      </c>
      <c r="B30" s="72" t="n"/>
      <c r="C30" s="72" t="n"/>
      <c r="D30" s="72" t="n"/>
      <c r="E30" s="72" t="n"/>
      <c r="F30" s="72" t="n"/>
      <c r="G30" s="72" t="n"/>
      <c r="H30" s="73" t="n"/>
    </row>
    <row r="31" ht="22" customHeight="1">
      <c r="A31" s="71" t="inlineStr">
        <is>
          <t>• Competition: Zerodha, Groww maintain strong brand loyalty; market share defence required</t>
        </is>
      </c>
      <c r="B31" s="72" t="n"/>
      <c r="C31" s="72" t="n"/>
      <c r="D31" s="72" t="n"/>
      <c r="E31" s="72" t="n"/>
      <c r="F31" s="72" t="n"/>
      <c r="G31" s="72" t="n"/>
      <c r="H31" s="73" t="n"/>
    </row>
    <row r="32" ht="22" customHeight="1">
      <c r="A32" s="71" t="inlineStr">
        <is>
          <t>• Margin compression: EBITDA fell from 46.8% (FY24) to 32.5% (Q4 FY25) — recovery trajectory uncertain</t>
        </is>
      </c>
      <c r="B32" s="72" t="n"/>
      <c r="C32" s="72" t="n"/>
      <c r="D32" s="72" t="n"/>
      <c r="E32" s="72" t="n"/>
      <c r="F32" s="72" t="n"/>
      <c r="G32" s="72" t="n"/>
      <c r="H32" s="73" t="n"/>
    </row>
    <row r="33" ht="22" customHeight="1">
      <c r="A33" s="71" t="inlineStr">
        <is>
          <t>• Market dependency: Revenue heavily correlated to market volumes (downturns = significant PAT decline)</t>
        </is>
      </c>
      <c r="B33" s="72" t="n"/>
      <c r="C33" s="72" t="n"/>
      <c r="D33" s="72" t="n"/>
      <c r="E33" s="72" t="n"/>
      <c r="F33" s="72" t="n"/>
      <c r="G33" s="72" t="n"/>
      <c r="H33" s="73" t="n"/>
    </row>
    <row r="34" ht="22" customHeight="1">
      <c r="A34" s="71" t="inlineStr">
        <is>
          <t>• MTF book risk: Margin lending creates credit exposure in volatile markets</t>
        </is>
      </c>
      <c r="B34" s="72" t="n"/>
      <c r="C34" s="72" t="n"/>
      <c r="D34" s="72" t="n"/>
      <c r="E34" s="72" t="n"/>
      <c r="F34" s="72" t="n"/>
      <c r="G34" s="72" t="n"/>
      <c r="H34" s="73" t="n"/>
    </row>
  </sheetData>
  <mergeCells count="19">
    <mergeCell ref="A30:H30"/>
    <mergeCell ref="A24:H24"/>
    <mergeCell ref="A1:H1"/>
    <mergeCell ref="A15:H19"/>
    <mergeCell ref="A25:H25"/>
    <mergeCell ref="A4:C4"/>
    <mergeCell ref="A27:H27"/>
    <mergeCell ref="A26:H26"/>
    <mergeCell ref="A21:H21"/>
    <mergeCell ref="A2:H2"/>
    <mergeCell ref="A33:H33"/>
    <mergeCell ref="A14:H14"/>
    <mergeCell ref="A23:H23"/>
    <mergeCell ref="A32:H32"/>
    <mergeCell ref="D4:H4"/>
    <mergeCell ref="A22:H22"/>
    <mergeCell ref="A29:H29"/>
    <mergeCell ref="A31:H31"/>
    <mergeCell ref="A34:H3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A1" sqref="A1"/>
    </sheetView>
  </sheetViews>
  <sheetFormatPr baseColWidth="8" defaultRowHeight="15"/>
  <sheetData>
    <row r="1">
      <c r="A1" t="inlineStr">
        <is>
          <t>Shares Outstanding (Millions)</t>
        </is>
      </c>
      <c r="B1" t="n">
        <v>85.5</v>
      </c>
    </row>
    <row r="2">
      <c r="A2" t="inlineStr">
        <is>
          <t>Current Share Price (₹)</t>
        </is>
      </c>
      <c r="B2" t="n">
        <v>212.12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2026-03-16T10:57:08Z</dcterms:created>
  <dcterms:modified xsi:type="dcterms:W3CDTF">2026-03-21T12:00:31Z</dcterms:modified>
</cp:coreProperties>
</file>